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bca-yockkeng\Yock Keng\Legislation\Legislation Form\"/>
    </mc:Choice>
  </mc:AlternateContent>
  <xr:revisionPtr revIDLastSave="0" documentId="8_{A95FDB62-F069-44B4-BC3F-CA6198D35A5F}" xr6:coauthVersionLast="47" xr6:coauthVersionMax="47" xr10:uidLastSave="{00000000-0000-0000-0000-000000000000}"/>
  <workbookProtection workbookAlgorithmName="SHA-512" workbookHashValue="cxFFm8M+pggKaCBTamGzyUt5E0w6HZxjF1tob2vH0QoIqn8ddRLuk7L0b0oE1jSJEC23BqrR2RoJZEl1bzoR6Q==" workbookSaltValue="cJ9sfybYBLhFfPapUne92A==" workbookSpinCount="100000" lockStructure="1"/>
  <bookViews>
    <workbookView xWindow="-110" yWindow="-110" windowWidth="19420" windowHeight="10420" firstSheet="2" activeTab="2" xr2:uid="{D8284268-9445-4635-9052-C51012691DCB}"/>
  </bookViews>
  <sheets>
    <sheet name="Data" sheetId="5" state="hidden" r:id="rId1"/>
    <sheet name="Data Ref" sheetId="6" state="hidden" r:id="rId2"/>
    <sheet name="General" sheetId="4" r:id="rId3"/>
    <sheet name="Cover Page" sheetId="3" r:id="rId4"/>
    <sheet name="RB" sheetId="1" r:id="rId5"/>
    <sheet name="NRB" sheetId="2" r:id="rId6"/>
  </sheets>
  <externalReferences>
    <externalReference r:id="rId7"/>
  </externalReferences>
  <definedNames>
    <definedName name="_xlnm.Print_Area" localSheetId="3">'Cover Page'!$A$1:$F$20</definedName>
    <definedName name="_xlnm.Print_Area" localSheetId="5">NRB!$A$1:$F$118</definedName>
    <definedName name="_xlnm.Print_Area" localSheetId="4">RB!$A$1:$F$63</definedName>
    <definedName name="_xlnm.Print_Titles" localSheetId="5">NRB!$1:$1</definedName>
    <definedName name="_xlnm.Print_Titles" localSheetId="4">RB!$1:$1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2" i="5" l="1"/>
  <c r="EM2" i="5"/>
  <c r="EF2" i="5"/>
  <c r="EE2" i="5"/>
  <c r="ED2" i="5"/>
  <c r="EC2" i="5"/>
  <c r="CF2" i="5"/>
  <c r="CE2" i="5"/>
  <c r="CD2" i="5"/>
  <c r="CC2" i="5"/>
  <c r="CB2" i="5"/>
  <c r="CA2" i="5"/>
  <c r="BZ2" i="5"/>
  <c r="BY2" i="5"/>
  <c r="BX2" i="5"/>
  <c r="BW2" i="5"/>
  <c r="BV2" i="5"/>
  <c r="BU2" i="5"/>
  <c r="BT2" i="5"/>
  <c r="BS2" i="5"/>
  <c r="BG2" i="5"/>
  <c r="BF2" i="5"/>
  <c r="AV2" i="5"/>
  <c r="AU2" i="5"/>
  <c r="AT2" i="5"/>
  <c r="AS2" i="5"/>
  <c r="EN2" i="6"/>
  <c r="EM2" i="6"/>
  <c r="EF2" i="6"/>
  <c r="EE2" i="6"/>
  <c r="ED2" i="6"/>
  <c r="EC2" i="6"/>
  <c r="CF2" i="6"/>
  <c r="CE2" i="6"/>
  <c r="CD2" i="6"/>
  <c r="CC2" i="6"/>
  <c r="CB2" i="6"/>
  <c r="CA2" i="6"/>
  <c r="BZ2" i="6"/>
  <c r="BY2" i="6"/>
  <c r="BX2" i="6"/>
  <c r="BW2" i="6"/>
  <c r="BV2" i="6"/>
  <c r="BU2" i="6"/>
  <c r="BT2" i="6"/>
  <c r="BS2" i="6"/>
  <c r="BG2" i="6"/>
  <c r="BF2" i="6"/>
  <c r="AY2" i="6"/>
  <c r="AX2" i="6"/>
  <c r="AW2" i="6"/>
  <c r="AV2" i="6"/>
  <c r="F52" i="1"/>
  <c r="F51" i="1"/>
  <c r="F43" i="1"/>
  <c r="F42" i="1"/>
  <c r="F41" i="1"/>
  <c r="C43" i="1"/>
  <c r="C42" i="1"/>
  <c r="C41" i="1"/>
  <c r="C87" i="2"/>
  <c r="C86" i="2"/>
  <c r="C85" i="2"/>
  <c r="F40" i="1"/>
  <c r="D43" i="1"/>
  <c r="D42" i="1"/>
  <c r="D41" i="1"/>
  <c r="F39" i="1" s="1"/>
  <c r="C40" i="1"/>
  <c r="F24" i="2"/>
  <c r="F23" i="2"/>
  <c r="F22" i="2"/>
  <c r="F21" i="2"/>
  <c r="F20" i="2"/>
  <c r="F19" i="2"/>
  <c r="F18" i="2"/>
  <c r="F17" i="2"/>
  <c r="F16" i="2"/>
  <c r="F15" i="2"/>
  <c r="F14" i="2"/>
  <c r="F13" i="2"/>
  <c r="F12" i="2"/>
  <c r="F11" i="2"/>
  <c r="F96" i="2"/>
  <c r="F95" i="2"/>
  <c r="F87" i="2"/>
  <c r="F86" i="2"/>
  <c r="F85" i="2"/>
  <c r="F84" i="2"/>
  <c r="D87" i="2" l="1"/>
  <c r="D86" i="2"/>
  <c r="D85" i="2"/>
  <c r="C84" i="2"/>
  <c r="F83" i="2" l="1"/>
  <c r="C3" i="4"/>
  <c r="F42" i="2"/>
  <c r="FE2" i="6"/>
  <c r="FD2" i="6"/>
  <c r="FC2" i="6"/>
  <c r="FB2" i="6"/>
  <c r="FA2" i="6"/>
  <c r="EZ2" i="6"/>
  <c r="EY2" i="6"/>
  <c r="EX2" i="6"/>
  <c r="EW2" i="6"/>
  <c r="EV2" i="6"/>
  <c r="EU2" i="6"/>
  <c r="ET2" i="6"/>
  <c r="ES2" i="6"/>
  <c r="ER2" i="6"/>
  <c r="EQ2" i="6"/>
  <c r="EP2" i="6"/>
  <c r="EO2" i="6"/>
  <c r="EL2" i="6"/>
  <c r="EK2" i="6"/>
  <c r="EJ2" i="6"/>
  <c r="EI2" i="6"/>
  <c r="EH2" i="6"/>
  <c r="EG2" i="6"/>
  <c r="EB2" i="6"/>
  <c r="EA2" i="6"/>
  <c r="DZ2" i="6"/>
  <c r="DY2" i="6"/>
  <c r="DX2" i="6"/>
  <c r="DW2" i="6"/>
  <c r="DV2" i="6"/>
  <c r="DU2" i="6"/>
  <c r="DT2" i="6"/>
  <c r="DS2" i="6"/>
  <c r="DR2" i="6"/>
  <c r="DQ2" i="6"/>
  <c r="DP2" i="6"/>
  <c r="DO2" i="6"/>
  <c r="DN2" i="6"/>
  <c r="DM2" i="6"/>
  <c r="DL2" i="6"/>
  <c r="DK2" i="6"/>
  <c r="DJ2" i="6"/>
  <c r="DI2" i="6"/>
  <c r="DH2" i="6"/>
  <c r="DG2" i="6"/>
  <c r="DF2" i="6"/>
  <c r="DE2" i="6"/>
  <c r="DD2" i="6"/>
  <c r="DC2" i="6"/>
  <c r="DB2" i="6"/>
  <c r="DA2" i="6"/>
  <c r="CZ2" i="6"/>
  <c r="CY2" i="6"/>
  <c r="CX2" i="6"/>
  <c r="CW2" i="6"/>
  <c r="CV2" i="6"/>
  <c r="CU2" i="6"/>
  <c r="CT2" i="6"/>
  <c r="CS2" i="6"/>
  <c r="CR2" i="6"/>
  <c r="CQ2" i="6"/>
  <c r="CO2" i="6"/>
  <c r="CN2" i="6"/>
  <c r="CL2" i="6"/>
  <c r="CK2" i="6"/>
  <c r="CI2" i="6"/>
  <c r="CH2" i="6"/>
  <c r="CG2" i="6"/>
  <c r="BR2" i="6"/>
  <c r="BQ2" i="6"/>
  <c r="BP2" i="6"/>
  <c r="BO2" i="6"/>
  <c r="BN2" i="6"/>
  <c r="BM2" i="6"/>
  <c r="BL2" i="6"/>
  <c r="BK2" i="6"/>
  <c r="BJ2" i="6"/>
  <c r="BI2" i="6"/>
  <c r="BH2" i="6"/>
  <c r="BE2" i="6"/>
  <c r="BD2" i="6"/>
  <c r="BC2" i="6"/>
  <c r="BB2" i="6"/>
  <c r="BA2" i="6"/>
  <c r="AZ2" i="6"/>
  <c r="AU2" i="6"/>
  <c r="AT2" i="6"/>
  <c r="AS2" i="6"/>
  <c r="AR2" i="6"/>
  <c r="AQ2" i="6"/>
  <c r="AP2" i="6"/>
  <c r="AO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B2" i="6"/>
  <c r="A2" i="6"/>
  <c r="F54" i="1"/>
  <c r="B22" i="3"/>
  <c r="F10" i="1"/>
  <c r="F9" i="1"/>
  <c r="F5" i="1"/>
  <c r="F6" i="1"/>
  <c r="F7" i="1"/>
  <c r="F4" i="1"/>
  <c r="G2" i="5"/>
  <c r="F2" i="5"/>
  <c r="F27" i="2"/>
  <c r="CQ2" i="5"/>
  <c r="CO2" i="5"/>
  <c r="CN2" i="5"/>
  <c r="CL2" i="5"/>
  <c r="CK2" i="5"/>
  <c r="CI2" i="5"/>
  <c r="CH2" i="5"/>
  <c r="CU2" i="5"/>
  <c r="CS2" i="5"/>
  <c r="V2" i="5"/>
  <c r="E2" i="5"/>
  <c r="F38" i="2"/>
  <c r="F32" i="2"/>
  <c r="F29" i="2"/>
  <c r="F37" i="2"/>
  <c r="F34" i="2"/>
  <c r="F31" i="2"/>
  <c r="F28" i="2"/>
  <c r="E36" i="2"/>
  <c r="CP2" i="5" s="1"/>
  <c r="E33" i="2"/>
  <c r="CM2" i="5" s="1"/>
  <c r="E30" i="2"/>
  <c r="CJ2" i="5" s="1"/>
  <c r="F40" i="2"/>
  <c r="F8" i="1"/>
  <c r="C2" i="4"/>
  <c r="D2" i="5" s="1"/>
  <c r="DC2" i="5"/>
  <c r="DB2" i="5"/>
  <c r="DA2" i="5"/>
  <c r="CZ2" i="5"/>
  <c r="BQ2" i="5"/>
  <c r="BP2" i="5"/>
  <c r="A2" i="5"/>
  <c r="B2" i="5"/>
  <c r="J2" i="5"/>
  <c r="I2" i="5"/>
  <c r="H2" i="5"/>
  <c r="Q2" i="5"/>
  <c r="C118" i="2"/>
  <c r="P2" i="5"/>
  <c r="C117" i="2"/>
  <c r="O2" i="5"/>
  <c r="C116" i="2"/>
  <c r="FD2" i="5"/>
  <c r="FE2" i="5"/>
  <c r="FC2" i="5"/>
  <c r="FB2" i="5"/>
  <c r="FA2" i="5"/>
  <c r="EZ2" i="5"/>
  <c r="EY2" i="5"/>
  <c r="EX2" i="5"/>
  <c r="F113" i="2"/>
  <c r="F105" i="2"/>
  <c r="F58" i="1"/>
  <c r="EW2" i="5"/>
  <c r="EV2" i="5"/>
  <c r="EU2" i="5"/>
  <c r="ET2" i="5"/>
  <c r="ES2" i="5"/>
  <c r="ER2" i="5"/>
  <c r="EQ2" i="5"/>
  <c r="EP2" i="5"/>
  <c r="EO2" i="5"/>
  <c r="EL2" i="5"/>
  <c r="EK2" i="5"/>
  <c r="EJ2" i="5"/>
  <c r="EI2" i="5"/>
  <c r="EH2" i="5"/>
  <c r="EG2" i="5"/>
  <c r="EB2" i="5"/>
  <c r="EA2" i="5"/>
  <c r="DZ2" i="5"/>
  <c r="DY2" i="5"/>
  <c r="DW2" i="5"/>
  <c r="DX2" i="5"/>
  <c r="DV2" i="5"/>
  <c r="DU2" i="5"/>
  <c r="DT2" i="5"/>
  <c r="DS2" i="5"/>
  <c r="DR2" i="5"/>
  <c r="DQ2" i="5"/>
  <c r="DP2" i="5"/>
  <c r="DO2" i="5"/>
  <c r="DN2" i="5"/>
  <c r="DM2" i="5"/>
  <c r="DL2" i="5"/>
  <c r="DK2" i="5"/>
  <c r="DJ2" i="5"/>
  <c r="DI2" i="5"/>
  <c r="DH2" i="5"/>
  <c r="DG2" i="5"/>
  <c r="DF2" i="5"/>
  <c r="DE2" i="5"/>
  <c r="DD2" i="5"/>
  <c r="CY2" i="5"/>
  <c r="CX2" i="5"/>
  <c r="CW2" i="5"/>
  <c r="CV2" i="5"/>
  <c r="CT2" i="5"/>
  <c r="CR2" i="5"/>
  <c r="CG2" i="5"/>
  <c r="BR2" i="5"/>
  <c r="BO2" i="5"/>
  <c r="BN2" i="5"/>
  <c r="N2" i="5"/>
  <c r="C63" i="1"/>
  <c r="M2" i="5"/>
  <c r="C62" i="1"/>
  <c r="L2" i="5"/>
  <c r="C61" i="1"/>
  <c r="BM2" i="5"/>
  <c r="BL2" i="5"/>
  <c r="BK2" i="5"/>
  <c r="BJ2" i="5"/>
  <c r="BI2" i="5"/>
  <c r="BH2" i="5"/>
  <c r="BE2" i="5"/>
  <c r="BD2" i="5"/>
  <c r="BC2" i="5"/>
  <c r="BB2" i="5"/>
  <c r="BA2" i="5"/>
  <c r="AZ2" i="5"/>
  <c r="AY2" i="5"/>
  <c r="AX2" i="5"/>
  <c r="AW2" i="5"/>
  <c r="AR2" i="5"/>
  <c r="AQ2" i="5"/>
  <c r="AP2" i="5"/>
  <c r="AO2" i="5"/>
  <c r="AN2" i="5"/>
  <c r="AM2" i="5"/>
  <c r="AL2" i="5"/>
  <c r="AK2" i="5"/>
  <c r="AJ2" i="5"/>
  <c r="AI2" i="5"/>
  <c r="AH2" i="5"/>
  <c r="AG2" i="5"/>
  <c r="AF2" i="5"/>
  <c r="AE2" i="5"/>
  <c r="AD2" i="5"/>
  <c r="AC2" i="5"/>
  <c r="AB2" i="5"/>
  <c r="AA2" i="5"/>
  <c r="Z2" i="5"/>
  <c r="Y2" i="5"/>
  <c r="X2" i="5"/>
  <c r="W2" i="5"/>
  <c r="U2" i="5"/>
  <c r="T2" i="5"/>
  <c r="S2" i="5"/>
  <c r="R2" i="5"/>
  <c r="K2" i="5"/>
  <c r="C19" i="3"/>
  <c r="E17" i="3"/>
  <c r="F16" i="3"/>
  <c r="CP2" i="6" l="1"/>
  <c r="CJ2" i="6"/>
  <c r="CM2" i="6"/>
  <c r="C17" i="3"/>
  <c r="F118" i="2"/>
  <c r="F63" i="1"/>
  <c r="F117" i="2"/>
  <c r="F62" i="1"/>
  <c r="C20" i="3"/>
  <c r="G19" i="3" s="1"/>
  <c r="F19" i="3" l="1"/>
  <c r="F91" i="2"/>
  <c r="F43" i="2"/>
  <c r="F41" i="2"/>
  <c r="F39" i="2"/>
  <c r="F26" i="2"/>
  <c r="F10" i="2"/>
  <c r="F8" i="2"/>
  <c r="F52" i="2"/>
  <c r="F47" i="2"/>
  <c r="F46" i="2"/>
  <c r="F45" i="2"/>
  <c r="F6" i="2"/>
  <c r="F5" i="2"/>
  <c r="F47" i="1"/>
  <c r="A23" i="3" l="1"/>
  <c r="C16" i="3"/>
  <c r="E16" i="3"/>
  <c r="E19" i="3" s="1"/>
  <c r="D16" i="3"/>
  <c r="D19" i="3" s="1"/>
  <c r="F28" i="1"/>
  <c r="F20" i="1"/>
  <c r="C64" i="1" s="1"/>
  <c r="F61" i="2"/>
  <c r="F70" i="2"/>
  <c r="D17" i="3"/>
  <c r="D20" i="3" s="1"/>
  <c r="E20" i="3"/>
  <c r="F107" i="2"/>
  <c r="F98" i="2"/>
  <c r="C18" i="3"/>
  <c r="C119" i="2" l="1"/>
  <c r="F17" i="3"/>
  <c r="F18" i="3"/>
  <c r="D3" i="4"/>
  <c r="G20" i="3" l="1"/>
  <c r="F20" i="3" s="1"/>
  <c r="B23" i="3" l="1"/>
</calcChain>
</file>

<file path=xl/sharedStrings.xml><?xml version="1.0" encoding="utf-8"?>
<sst xmlns="http://schemas.openxmlformats.org/spreadsheetml/2006/main" count="1153" uniqueCount="454">
  <si>
    <t>BASE REQUIREMENTS FOR RESIDENTIAL BUILDINGS</t>
  </si>
  <si>
    <t>Item</t>
  </si>
  <si>
    <t>Description</t>
  </si>
  <si>
    <t>Compliance</t>
  </si>
  <si>
    <t>RB01-1</t>
  </si>
  <si>
    <t>Building Envelope</t>
  </si>
  <si>
    <t>Complied</t>
  </si>
  <si>
    <t>RB01-2</t>
  </si>
  <si>
    <t>Roof</t>
  </si>
  <si>
    <t>Not Applicable</t>
  </si>
  <si>
    <t>RB02-1</t>
  </si>
  <si>
    <t>Air-Conditioning System</t>
  </si>
  <si>
    <t>RB02-2</t>
  </si>
  <si>
    <t>Lighting System for Common Facilities and Areas</t>
  </si>
  <si>
    <t>Mechanical Ventilation System for Car Parks</t>
  </si>
  <si>
    <t>RB02-3</t>
  </si>
  <si>
    <t>RB02-4</t>
  </si>
  <si>
    <t>CARBON REDUCTION MEASURES FOR RESIDENTIAL BUILDINGS</t>
  </si>
  <si>
    <t>NRB01-1</t>
  </si>
  <si>
    <t>NRB01-2</t>
  </si>
  <si>
    <t>NRB02-1</t>
  </si>
  <si>
    <t>Windows and Curtain Walls</t>
  </si>
  <si>
    <t>NRB03-1</t>
  </si>
  <si>
    <t>NRB03-2</t>
  </si>
  <si>
    <t>NRB03-2(a)</t>
  </si>
  <si>
    <t>System Level Approach via Enhanced Energy Performance Standards</t>
  </si>
  <si>
    <t>Lighting System</t>
  </si>
  <si>
    <t>NRB03-2(b)</t>
  </si>
  <si>
    <t>CARBON REDUCTION MEASURES FOR NON-RESIDENTIAL BUILDINGS</t>
  </si>
  <si>
    <t>NRB03-2(c)</t>
  </si>
  <si>
    <t>Mechanical Ventilation System</t>
  </si>
  <si>
    <t>Vertical Transportation System</t>
  </si>
  <si>
    <t>NRB03-2(d)</t>
  </si>
  <si>
    <t>NRB04-1</t>
  </si>
  <si>
    <t>Instrumentation for Central Chilled Water System</t>
  </si>
  <si>
    <t>NRB04-2</t>
  </si>
  <si>
    <t>Instrumentation for Variable Refrigerant Flow (VRF) System</t>
  </si>
  <si>
    <t>NRB05</t>
  </si>
  <si>
    <t>Electrical Submetering</t>
  </si>
  <si>
    <t>NRB06</t>
  </si>
  <si>
    <t>Maintenance of Building Cooling System Performance</t>
  </si>
  <si>
    <t>NRB04</t>
  </si>
  <si>
    <t>Measurenment and Verification (M&amp;V) Instrumentation</t>
  </si>
  <si>
    <t>NRB01</t>
  </si>
  <si>
    <t>Envelope and Roof Thermal Transfer</t>
  </si>
  <si>
    <t>Air-Tightness and Leakage</t>
  </si>
  <si>
    <t>NRB02</t>
  </si>
  <si>
    <t>System Level Approach via Energy Modelling</t>
  </si>
  <si>
    <t>Enhanced Building Envelope Performance</t>
  </si>
  <si>
    <t>RBE01-1</t>
  </si>
  <si>
    <t>a) RETV ≤20 W/m2</t>
  </si>
  <si>
    <t>b) Application of cool materials &gt;80% of all external walls or roof areas.</t>
  </si>
  <si>
    <t>c) Provision of innovative façade technology or solutions for &gt;20% of fenestration areas</t>
  </si>
  <si>
    <t>RBE01-2 Naturally Ventilated Building Design</t>
  </si>
  <si>
    <t xml:space="preserve">a) Building layout design comprises 30% of all units with window openings facing prevailing wind directions. </t>
  </si>
  <si>
    <t>b) Dwelling unit design comprises 25% of living rooms and bedrooms designed with effective inlet and outlet openings to facilitate good cross ventilation.</t>
  </si>
  <si>
    <t>c) Passive design considerations for dwelling unit indoor comfort and design for natural ventilation with minimum coverage of 80% in at least two (2) areas.</t>
  </si>
  <si>
    <t>Lift lobbies</t>
  </si>
  <si>
    <t>Corridors</t>
  </si>
  <si>
    <t>Staircases</t>
  </si>
  <si>
    <t>Car parks</t>
  </si>
  <si>
    <t>Atriums</t>
  </si>
  <si>
    <t>Toilets</t>
  </si>
  <si>
    <t>Effective Daylighting</t>
  </si>
  <si>
    <t>RBE01-3</t>
  </si>
  <si>
    <r>
      <t>a) Habitable Spaces - Daylighting provision for 25% of the total number of dwelling units that meet the desired lighting level of DA</t>
    </r>
    <r>
      <rPr>
        <vertAlign val="subscript"/>
        <sz val="11"/>
        <color theme="1"/>
        <rFont val="Calibri"/>
        <family val="2"/>
        <scheme val="minor"/>
      </rPr>
      <t>200lx,50%</t>
    </r>
    <r>
      <rPr>
        <sz val="11"/>
        <color theme="1"/>
        <rFont val="Calibri"/>
        <family val="2"/>
        <scheme val="minor"/>
      </rPr>
      <t xml:space="preserve"> in 60% of applicable areas.</t>
    </r>
  </si>
  <si>
    <t>b) Non-Habitable Spaces- Provision of daylighting with minimum coverage of 80% in at least two (2) the following areas.</t>
  </si>
  <si>
    <t>Resource Efficiency Measures</t>
  </si>
  <si>
    <t>RBE02-1</t>
  </si>
  <si>
    <t>c) Embodied carbon reporting to account for the upfront carbon emissions of three (3) key construction materials namely, concrete, steel, and glass used in building developments</t>
  </si>
  <si>
    <t>a) Existing building structures with more than 50% of the floor and/or wall areas are conserved for adaptive reuse.</t>
  </si>
  <si>
    <t>b) Design with CUI of not more than 0.50.</t>
  </si>
  <si>
    <t xml:space="preserve">Low Carbon Concrete </t>
  </si>
  <si>
    <t>RBE02-2</t>
  </si>
  <si>
    <t>Sustainable Products</t>
  </si>
  <si>
    <t>RBE02-3</t>
  </si>
  <si>
    <t>a) Use of concrete with eco-friendly cementitious materials that are classified under CEM II to V types for at least 80% of the super-structural works by volume.</t>
  </si>
  <si>
    <t>b) Use of recycled concrete aggregate (RCA), washed copper slag (WCS) and/or granite fines from approved sources and meet the minimum usage requirement.</t>
  </si>
  <si>
    <t>c) Alternative construction materials that can be used as a replacement for standard building materials for non-structural application.</t>
  </si>
  <si>
    <t>Toilets/bathrooms of dwelling units</t>
  </si>
  <si>
    <t>Lift lobbies and corridors</t>
  </si>
  <si>
    <t>Common facilities</t>
  </si>
  <si>
    <t>Renewable Energy System</t>
  </si>
  <si>
    <t>RBE03-1</t>
  </si>
  <si>
    <t>Smart Technology Solutions</t>
  </si>
  <si>
    <t>RBE03-2</t>
  </si>
  <si>
    <t>Energy dashboard, web-based or mobile application or equivalent</t>
  </si>
  <si>
    <t>Energy recovery system</t>
  </si>
  <si>
    <t>Lifts with regenerative function</t>
  </si>
  <si>
    <t>Occupancy sensors/controls for lighting in private lift lobbies, staircases or common facilities</t>
  </si>
  <si>
    <t>Others</t>
  </si>
  <si>
    <t>Number of Base Requirements</t>
  </si>
  <si>
    <t>Number of Carbon Reduction Measures</t>
  </si>
  <si>
    <t>a) ETTV ≤40 W/m2</t>
  </si>
  <si>
    <t>NRBE01-1</t>
  </si>
  <si>
    <t>NRBE01-2 Naturally Ventilated Building Design</t>
  </si>
  <si>
    <t>a) Building layout design comprises 20% of all normally occupied spaces with openings facing prevailing wind directions.</t>
  </si>
  <si>
    <t>b) Design for NV with minimum coverage of 80% in at least two (2) of the following areas.</t>
  </si>
  <si>
    <t>NRBE01-3</t>
  </si>
  <si>
    <t>a) Normally occupied spaces: Daylighting provision with the integration of daylighting controls or other suitable means for min coverage of 15% of the total normally occupied spaces.</t>
  </si>
  <si>
    <t>c) Provision of daylighting redirecting technologies to enhance lighting level.</t>
  </si>
  <si>
    <t xml:space="preserve">b) Common areas: Daylighting provision with the integration of daylight controls for min coverage of 80% in at least two (2) of the following areas. </t>
  </si>
  <si>
    <t>NRBE02-1</t>
  </si>
  <si>
    <t>NBE02-2</t>
  </si>
  <si>
    <t>NRBE02-3</t>
  </si>
  <si>
    <t>NRBE03-1</t>
  </si>
  <si>
    <t>NRBE03-2</t>
  </si>
  <si>
    <t>NRBE03-3</t>
  </si>
  <si>
    <t>Green Building Technologies</t>
  </si>
  <si>
    <t>Energy portal and daskboard</t>
  </si>
  <si>
    <t>Real-time remote monitoring of chiller plant operation</t>
  </si>
  <si>
    <t>Demand controlled ventilation systems</t>
  </si>
  <si>
    <t>Use of BACnet, Modbus or any other open protocol as the network backbone of buidling management system</t>
  </si>
  <si>
    <t>Time sensors/controls of lighting and/or ventilation systems in common areas and facilities</t>
  </si>
  <si>
    <t>Smart buildings sensors</t>
  </si>
  <si>
    <t>Differential pressure switches for Air Handling Units (AHUs) that are linked to a building managmenet system (BMS) or suitable means that can monitor the air filter condition.</t>
  </si>
  <si>
    <t>Others (to be evaluated on a case-to-case basis</t>
  </si>
  <si>
    <t>Passive displacment ventilation system</t>
  </si>
  <si>
    <t>Hybrid cooling system</t>
  </si>
  <si>
    <t>Smart sensor and control technologies</t>
  </si>
  <si>
    <t>ES Code 4.0</t>
  </si>
  <si>
    <t>Selected and Complied</t>
  </si>
  <si>
    <t>State 3 products for 80% of applicable areas or building components in relation to functional spaces.</t>
  </si>
  <si>
    <t>1.</t>
  </si>
  <si>
    <t>3.</t>
  </si>
  <si>
    <t>2.</t>
  </si>
  <si>
    <t>Number of Carbon Reduction Measures in Section 2 - Sustainable Construction</t>
  </si>
  <si>
    <t>Commissioner of Building Control
Building &amp; Construction Authority
52 Juorong Gateway Road, #11-01
Singapore 608550</t>
  </si>
  <si>
    <t>Submission of Scoring in support of Environmental Sustainability Requirement Regulation 7 and 9 of the Building Control (Environmental Sustainability)</t>
  </si>
  <si>
    <t>Description of building works:</t>
  </si>
  <si>
    <t>Name of Qualified Person</t>
  </si>
  <si>
    <t>Name of Practitioner for Mechanical Works</t>
  </si>
  <si>
    <t>Name of Practitioner for Electrical Works</t>
  </si>
  <si>
    <t>Project Reference No:
(AXXXX-XXXXX-YYYY)</t>
  </si>
  <si>
    <t>Details of Qualified Person</t>
  </si>
  <si>
    <t>Details of Appropriated Practitioners</t>
  </si>
  <si>
    <t>Reasons</t>
  </si>
  <si>
    <t>No air-con areas</t>
  </si>
  <si>
    <t>No roof</t>
  </si>
  <si>
    <t>No windows and no curtain walls</t>
  </si>
  <si>
    <t>No MV system</t>
  </si>
  <si>
    <t>No vertical transportation system</t>
  </si>
  <si>
    <t>No central chilled water system</t>
  </si>
  <si>
    <t>No VRF system</t>
  </si>
  <si>
    <t>Existing chiller plant room</t>
  </si>
  <si>
    <t>No air-con system</t>
  </si>
  <si>
    <t>Default</t>
  </si>
  <si>
    <t>Reason 1</t>
  </si>
  <si>
    <t>Reason 2</t>
  </si>
  <si>
    <t>Remark</t>
  </si>
  <si>
    <t>Reason for NA</t>
  </si>
  <si>
    <t>Simple Structure</t>
  </si>
  <si>
    <t>Residential</t>
  </si>
  <si>
    <t>Non Residential</t>
  </si>
  <si>
    <t>Base Requirements</t>
  </si>
  <si>
    <t>Carbon Reduction Measures</t>
  </si>
  <si>
    <t>Sustainable Construction</t>
  </si>
  <si>
    <t>Summary</t>
  </si>
  <si>
    <t>Link-ways</t>
  </si>
  <si>
    <t>Underground passes</t>
  </si>
  <si>
    <t>Open sheds</t>
  </si>
  <si>
    <t>Standalone substation</t>
  </si>
  <si>
    <t>Lift upgrading</t>
  </si>
  <si>
    <t>Farm structures</t>
  </si>
  <si>
    <t>Temporary workers’ dormitories</t>
  </si>
  <si>
    <t>Treatment plants</t>
  </si>
  <si>
    <t>Type:</t>
  </si>
  <si>
    <t>The PE(Elect) declared that the building works or parts thereof assessed are in compliance with the minimum environmental sustainability standard and methodology specified in the Code for Environmental Sustainability of Buildings.</t>
  </si>
  <si>
    <t xml:space="preserve">The QP declared that the building works or parts thereof assessed are in compliance with the minimum environmental sustainability standard that have met the score of minimum 50 points using the methodology specified in the Code for Environmental Sustainability of Buildings are as submitted and as stated in this excel. </t>
  </si>
  <si>
    <t>Version</t>
  </si>
  <si>
    <t>Description of amendments</t>
  </si>
  <si>
    <t>Please specify</t>
  </si>
  <si>
    <t>Reason 3</t>
  </si>
  <si>
    <t>Please specify details</t>
  </si>
  <si>
    <t>Selected NRB3-2 instead</t>
  </si>
  <si>
    <t>Reason 4</t>
  </si>
  <si>
    <t>No applicable equipment change</t>
  </si>
  <si>
    <t>Selected NRB3-1 instead</t>
  </si>
  <si>
    <t>No air-con system change</t>
  </si>
  <si>
    <t>No MV system change</t>
  </si>
  <si>
    <t>No lighting system</t>
  </si>
  <si>
    <t>No lighting system change</t>
  </si>
  <si>
    <t>No verifical transportation system change</t>
  </si>
  <si>
    <t>Legend</t>
  </si>
  <si>
    <t>Fill in text</t>
  </si>
  <si>
    <t>Intentionally left blank</t>
  </si>
  <si>
    <t>Date of Amendments</t>
  </si>
  <si>
    <t>No central chilled water system change</t>
  </si>
  <si>
    <t>No VRF system change</t>
  </si>
  <si>
    <t>Reason 5</t>
  </si>
  <si>
    <t>No new air-con areas or no air-con areas change</t>
  </si>
  <si>
    <t>No new MV areas or no MV areas change</t>
  </si>
  <si>
    <t>No new lighting areas or no lighting areas change</t>
  </si>
  <si>
    <t>No new electrical system or electrical system change</t>
  </si>
  <si>
    <t>No new roof or no roof areas change</t>
  </si>
  <si>
    <t>No new windows/curtain walls or no windows/curtain walls change</t>
  </si>
  <si>
    <t>No new roof or no roof change</t>
  </si>
  <si>
    <t>Building Type</t>
  </si>
  <si>
    <t>SUMMARY</t>
  </si>
  <si>
    <t>Current Version</t>
  </si>
  <si>
    <t>Construction Gateway</t>
  </si>
  <si>
    <t>Completion Gateway</t>
  </si>
  <si>
    <t>&lt;Select&gt;</t>
  </si>
  <si>
    <t>Number of Errors</t>
  </si>
  <si>
    <t>Template to submit (for reference only. Please check for latest copy on BCA Website)</t>
  </si>
  <si>
    <t>ETTV/RETV</t>
  </si>
  <si>
    <t>A/C Info Template</t>
  </si>
  <si>
    <t>NRB Daylighting Template</t>
  </si>
  <si>
    <t>RB Daylighting Template</t>
  </si>
  <si>
    <t>RB Daylighting Appendix</t>
  </si>
  <si>
    <t xml:space="preserve">Embodied Carbon Calculator and User Guide </t>
  </si>
  <si>
    <t xml:space="preserve">Energy Modelling Form Template </t>
  </si>
  <si>
    <t>Instruction: 
Fill up the cover page and scoresheet and submit under Corenet X.
All errors to be resolved before submitting.</t>
  </si>
  <si>
    <t>Error</t>
  </si>
  <si>
    <t>RBE01-2c Toilets</t>
  </si>
  <si>
    <t>RBE01-2c Lift Lobbies/Corridors</t>
  </si>
  <si>
    <t>RBE01-2c Staircases</t>
  </si>
  <si>
    <t>RBE01-2c Carparks</t>
  </si>
  <si>
    <t>RBE01-2c Facilities</t>
  </si>
  <si>
    <t>RBE01-3b Toilets</t>
  </si>
  <si>
    <t>RBE01-3b Lift Lobbies/Corridors</t>
  </si>
  <si>
    <t>RBE01-3b Staircases</t>
  </si>
  <si>
    <t>RBE01-3b Carparks</t>
  </si>
  <si>
    <t>RBE01-3b Facilities</t>
  </si>
  <si>
    <t>RBE02-3 Product 1</t>
  </si>
  <si>
    <t>RBE02-3 Product 2</t>
  </si>
  <si>
    <t>RBE02-3 Product 3</t>
  </si>
  <si>
    <t>RBE03-2 Energy dashboard</t>
  </si>
  <si>
    <t>RBE03-2 Energy recovery system</t>
  </si>
  <si>
    <t>RBE03-2 Regen Lift</t>
  </si>
  <si>
    <t>RBE03-2 Occupancy Sensor</t>
  </si>
  <si>
    <t>RBE03-2 Others</t>
  </si>
  <si>
    <t>RB Base</t>
  </si>
  <si>
    <t>RB CRM</t>
  </si>
  <si>
    <t>RB SC</t>
  </si>
  <si>
    <t>NRB Base</t>
  </si>
  <si>
    <t>NRB CRM</t>
  </si>
  <si>
    <t>NRB SC</t>
  </si>
  <si>
    <t>NRBE01-2b Lobbies</t>
  </si>
  <si>
    <t>NRBE01-2b Staircases</t>
  </si>
  <si>
    <t>NRBE01-2b Corridors</t>
  </si>
  <si>
    <t>NRBE01-2b Carparks</t>
  </si>
  <si>
    <t>NRBE01-2b Atriums</t>
  </si>
  <si>
    <t>NRBE01-2b Toilets</t>
  </si>
  <si>
    <t>NRBE01-3b Lobbies</t>
  </si>
  <si>
    <t>NRBE01-3b Corridors</t>
  </si>
  <si>
    <t>NRBE01-3b Staircases</t>
  </si>
  <si>
    <t>NRBE01-3b Carparks</t>
  </si>
  <si>
    <t>NRBE01-3b Atriums</t>
  </si>
  <si>
    <t>NRBE01-3b Toilets</t>
  </si>
  <si>
    <t>NRBE02-3 Product 1</t>
  </si>
  <si>
    <t>NRBE02-3 Product 2</t>
  </si>
  <si>
    <t>NRBE02-3 Product 3</t>
  </si>
  <si>
    <t>NRBE03-2 Open Protocol</t>
  </si>
  <si>
    <t xml:space="preserve"> NRBE03-2 Energy Portal</t>
  </si>
  <si>
    <t>NRBE03-2 Real-time</t>
  </si>
  <si>
    <t>NRBE03-2 DCV</t>
  </si>
  <si>
    <t>NRBE03-2 Time Sensors</t>
  </si>
  <si>
    <t>NRBE03-2 Smart Sensors</t>
  </si>
  <si>
    <t>NRBE03-2 DP Switches</t>
  </si>
  <si>
    <t>NRBE03-2 Others</t>
  </si>
  <si>
    <t>NRBE03-3 Energy Recovery</t>
  </si>
  <si>
    <t>NRBE03-3 Regen Lifts</t>
  </si>
  <si>
    <t>NRBE03-3 PDV</t>
  </si>
  <si>
    <t>NRBE03-3 Hybrid</t>
  </si>
  <si>
    <t>NRBE03-3 Smart Sensors</t>
  </si>
  <si>
    <t>NRBE03-3 Dedicated OA</t>
  </si>
  <si>
    <t>NRBE03-3 Others</t>
  </si>
  <si>
    <t>Dedicated outdoor air system</t>
  </si>
  <si>
    <t>Excel Version</t>
  </si>
  <si>
    <t>RB</t>
  </si>
  <si>
    <t>NRB</t>
  </si>
  <si>
    <t>Simple Structure Type</t>
  </si>
  <si>
    <t>ES Code Ed</t>
  </si>
  <si>
    <t>String</t>
  </si>
  <si>
    <t>Boolean</t>
  </si>
  <si>
    <t>Boonlean</t>
  </si>
  <si>
    <t>Float, 2 dec pls</t>
  </si>
  <si>
    <t>Integer</t>
  </si>
  <si>
    <t>RB01-1 RETV</t>
  </si>
  <si>
    <t>RB01-2 Roof</t>
  </si>
  <si>
    <t>RB02-1 A/C System</t>
  </si>
  <si>
    <t>RB02-2 Lighting</t>
  </si>
  <si>
    <t>RB02-3 CP MV</t>
  </si>
  <si>
    <t>RB02-4 Lift</t>
  </si>
  <si>
    <t>NRB01-1 ETTV</t>
  </si>
  <si>
    <t>NRB01-2 Roof</t>
  </si>
  <si>
    <t>NRB02-1 Air Leakage</t>
  </si>
  <si>
    <t>NRB02-2</t>
  </si>
  <si>
    <t xml:space="preserve">Openings between Conditioned and Non-Conditioned Space </t>
  </si>
  <si>
    <t>NRB02-2 AC Openings</t>
  </si>
  <si>
    <t>NRB03-1 EM</t>
  </si>
  <si>
    <t>NRB03-2(a) AC</t>
  </si>
  <si>
    <t>NRB03-2(b) Lighting</t>
  </si>
  <si>
    <t>NRB03-2(c) MV</t>
  </si>
  <si>
    <t>NRB03-2(d) Lift</t>
  </si>
  <si>
    <t>NRB04-2 VRF M&amp;V</t>
  </si>
  <si>
    <t>NRB04-1 Chiller M&amp;V</t>
  </si>
  <si>
    <t>NRB05 Electrical Submeter</t>
  </si>
  <si>
    <t>NRB06-1</t>
  </si>
  <si>
    <t>NRB06-2</t>
  </si>
  <si>
    <t>NRB06-3</t>
  </si>
  <si>
    <t>NRB06-4</t>
  </si>
  <si>
    <t>Chillers</t>
  </si>
  <si>
    <t>Pump System</t>
  </si>
  <si>
    <t>Cooling Towers</t>
  </si>
  <si>
    <t>Air Distribution Systems</t>
  </si>
  <si>
    <t>NRB06-1 Chillers</t>
  </si>
  <si>
    <t>NRB06-4 AHU</t>
  </si>
  <si>
    <t>NRB06-3 CT</t>
  </si>
  <si>
    <t>NRB06-2 Pumps</t>
  </si>
  <si>
    <t>RBE01-1a Better RETV</t>
  </si>
  <si>
    <t>RBE01-1c Innovative Façade</t>
  </si>
  <si>
    <t>RBE01-2a Facing Prevailing Winds</t>
  </si>
  <si>
    <t>RBE01-2b Cross Ventilation</t>
  </si>
  <si>
    <t>RBE01-2c NV Common Areas</t>
  </si>
  <si>
    <t>RBE01-3a Habitable Spaces Daylighting</t>
  </si>
  <si>
    <t>RBE01-3b Non-Habitable Spaces Daylighting</t>
  </si>
  <si>
    <t>RBE02-1b CUI</t>
  </si>
  <si>
    <t>RBE02-1a Conserved Structure</t>
  </si>
  <si>
    <t>RBE02-1c Carbon Reporting</t>
  </si>
  <si>
    <t>RBE02-2a Eco-Concrete</t>
  </si>
  <si>
    <t>RBE02-2b RCA/WCS</t>
  </si>
  <si>
    <t>RBE03-1 Renewables</t>
  </si>
  <si>
    <t>RBE03-2 Smart Solutions</t>
  </si>
  <si>
    <t>NRBE01-1a Better ETTV</t>
  </si>
  <si>
    <t>NRBE01-1b Cool Materials</t>
  </si>
  <si>
    <t>RBE01-1b Cool Materials</t>
  </si>
  <si>
    <t>NRBE01-1c Innovative Façade</t>
  </si>
  <si>
    <t>NRBE01-2a Face Prevailing Winds</t>
  </si>
  <si>
    <t>NRBE01-2b NV Common Areas</t>
  </si>
  <si>
    <t>NRBE01-3a Occupied Spaces Daylighting</t>
  </si>
  <si>
    <t>NRBE01-3b Common Areas Daylightings</t>
  </si>
  <si>
    <t>NRBE01-3c Daylighting Tech</t>
  </si>
  <si>
    <t>NRBE02-1a Conserved Structure</t>
  </si>
  <si>
    <t>NRBE02-1b CUI</t>
  </si>
  <si>
    <t>NRBE02-1c Carbon Reporting</t>
  </si>
  <si>
    <t>NRBE02-2a Eco-Concrete</t>
  </si>
  <si>
    <t>NRBE02-2b RCA/WCS</t>
  </si>
  <si>
    <t>NRBE02-2c Alt Materials</t>
  </si>
  <si>
    <t>RBE02-2c Alt Materials</t>
  </si>
  <si>
    <t>RBE02-3 Products</t>
  </si>
  <si>
    <t>NRBE02-3 Products</t>
  </si>
  <si>
    <t>NRBE03-1 Renewables</t>
  </si>
  <si>
    <t>NRBE03-2 Smart Solutions</t>
  </si>
  <si>
    <t>Added sub-fields for NRB form and enable data collection.</t>
  </si>
  <si>
    <t>First uploaded version.</t>
  </si>
  <si>
    <t>Dropdown</t>
  </si>
  <si>
    <t>Transport facilities</t>
  </si>
  <si>
    <t>Project Reference Number</t>
  </si>
  <si>
    <t>Gateway</t>
  </si>
  <si>
    <t>Compliance/Inputs</t>
  </si>
  <si>
    <t>Ø</t>
  </si>
  <si>
    <t>% Lighting Improvement</t>
  </si>
  <si>
    <t>% Mechanical Ventilation Improvement</t>
  </si>
  <si>
    <t>DCS/DDC/CCS Air Distribution System Efficiency (kW/RT)</t>
  </si>
  <si>
    <t>Water-Cooled Chiller Plant Efficiency (kW/RT)</t>
  </si>
  <si>
    <t>Water-Cooled Chiller TSE (kW/RT)</t>
  </si>
  <si>
    <t>Air-Cooled Chiller Plant Efficiency  (kW/RT)</t>
  </si>
  <si>
    <t>Air-Cooled Chiller Air Distribution System Efficiency (kW/RT)</t>
  </si>
  <si>
    <t>Water-Cooled Chiller Air Distribution System Efficiency (kW/RT)</t>
  </si>
  <si>
    <t>Unitary AC System CU Efficiency</t>
  </si>
  <si>
    <t>Unitary AC System Air Distribution Efficiency</t>
  </si>
  <si>
    <t>Unitary AC System TSE</t>
  </si>
  <si>
    <t>Compliance to MEES</t>
  </si>
  <si>
    <t>Yes</t>
  </si>
  <si>
    <t>No</t>
  </si>
  <si>
    <t>Government</t>
  </si>
  <si>
    <t>Private</t>
  </si>
  <si>
    <t>PPP</t>
  </si>
  <si>
    <t>Government/Private/PPP</t>
  </si>
  <si>
    <t>Submission for Gateway:</t>
  </si>
  <si>
    <t>Gov/Pte/PPP</t>
  </si>
  <si>
    <t>RB02-2 Lighting %</t>
  </si>
  <si>
    <t>Float</t>
  </si>
  <si>
    <t>NRB03-2(b) Lighting %</t>
  </si>
  <si>
    <t>NRB03-2(c) MV %</t>
  </si>
  <si>
    <t>WC Chiller System</t>
  </si>
  <si>
    <t>WC Chiller Air DS</t>
  </si>
  <si>
    <t>WC Chiller TSE</t>
  </si>
  <si>
    <t>Air-Cooled Chiller Air DS</t>
  </si>
  <si>
    <t>Air-Cooled Chiller System</t>
  </si>
  <si>
    <t>Air-Cooled Chiller TSE</t>
  </si>
  <si>
    <t>Unitary CU</t>
  </si>
  <si>
    <t>Unitary TSE</t>
  </si>
  <si>
    <t>DCS Air DS</t>
  </si>
  <si>
    <t>Unitary Air DS</t>
  </si>
  <si>
    <t>Year installed (Existing Chiller), if applicable</t>
  </si>
  <si>
    <t>Estimated Date of Completion</t>
  </si>
  <si>
    <t>Number of TOP phases</t>
  </si>
  <si>
    <t>Name of Professional Mech Firm</t>
  </si>
  <si>
    <t>Name of Professional Elect Firm</t>
  </si>
  <si>
    <t>Address of Professional Elect Firm</t>
  </si>
  <si>
    <t>Address of Professional Mech Firm</t>
  </si>
  <si>
    <t>Name of QP Firm</t>
  </si>
  <si>
    <t>Address of QP Firm</t>
  </si>
  <si>
    <t>No of TOP Phases</t>
  </si>
  <si>
    <t>Estimated Completion Date</t>
  </si>
  <si>
    <t>Date</t>
  </si>
  <si>
    <t>Existing pump system or plant room</t>
  </si>
  <si>
    <t>Existing cooling tower or cooling tower space</t>
  </si>
  <si>
    <t>Existing air distribution system</t>
  </si>
  <si>
    <t>The PE(Mech) declared that the building works or parts thereof assessed are in compliance with the minimum environmental sustainability standard and methodology specified in the Code for Environmental Sustainability of Buildings.</t>
  </si>
  <si>
    <t>Amended fields for data collection.</t>
  </si>
  <si>
    <t>PE Registration No.</t>
  </si>
  <si>
    <t>Architect / PE Registration No.</t>
  </si>
  <si>
    <t>% Energy saving for water-cooled chilled water system over baseline model</t>
  </si>
  <si>
    <t>% Energy saving for air-cooled chilled water system over baseline model</t>
  </si>
  <si>
    <t>% Energy saving for unitary air-conditioners system over baseline model</t>
  </si>
  <si>
    <t>% Energy saving for air distribution system over baseline model</t>
  </si>
  <si>
    <t>% Energy saving for lighting system over baseline model</t>
  </si>
  <si>
    <t>% Energy saving for mechanical ventilation system over baseline model</t>
  </si>
  <si>
    <t>% Energy saving on demand control (motion sensor, photo sensor, CO sensor)</t>
  </si>
  <si>
    <t>% Energy Replacement by Renewable Energy</t>
  </si>
  <si>
    <t>Renewable Energy Capacity (in kWp)</t>
  </si>
  <si>
    <t>Total Building Energy Consumption (TBEC) (kWh/yr)</t>
  </si>
  <si>
    <t>Data Centre Energy Consumption (DCEC) (kWh/yr)</t>
  </si>
  <si>
    <t>% Weighted Floor Vacancy Rate of gross lettable areas (VCR)</t>
  </si>
  <si>
    <r>
      <t>Carpark Area (m</t>
    </r>
    <r>
      <rPr>
        <vertAlign val="superscript"/>
        <sz val="11"/>
        <color theme="1"/>
        <rFont val="Calibri"/>
        <family val="2"/>
        <scheme val="minor"/>
      </rPr>
      <t>2</t>
    </r>
    <r>
      <rPr>
        <sz val="11"/>
        <color theme="1"/>
        <rFont val="Calibri"/>
        <family val="2"/>
        <scheme val="minor"/>
      </rPr>
      <t>)</t>
    </r>
  </si>
  <si>
    <r>
      <t>Data Centre Area (DCA) (m</t>
    </r>
    <r>
      <rPr>
        <vertAlign val="superscript"/>
        <sz val="11"/>
        <color theme="1"/>
        <rFont val="Calibri"/>
        <family val="2"/>
        <scheme val="minor"/>
      </rPr>
      <t>2</t>
    </r>
    <r>
      <rPr>
        <sz val="11"/>
        <color theme="1"/>
        <rFont val="Calibri"/>
        <family val="2"/>
        <scheme val="minor"/>
      </rPr>
      <t>)</t>
    </r>
  </si>
  <si>
    <r>
      <t>Gross Lettable Area (GLA) (m</t>
    </r>
    <r>
      <rPr>
        <vertAlign val="subscript"/>
        <sz val="11"/>
        <color theme="1"/>
        <rFont val="Calibri"/>
        <family val="2"/>
        <scheme val="minor"/>
      </rPr>
      <t>2</t>
    </r>
    <r>
      <rPr>
        <sz val="11"/>
        <color theme="1"/>
        <rFont val="Calibri"/>
        <family val="2"/>
        <scheme val="minor"/>
      </rPr>
      <t>)</t>
    </r>
  </si>
  <si>
    <t>RCA (tonnage used)</t>
  </si>
  <si>
    <t>WCS (tonnage used)</t>
  </si>
  <si>
    <t>Granite Fines (tonnage used)</t>
  </si>
  <si>
    <r>
      <t>Non-Residential GFA (m</t>
    </r>
    <r>
      <rPr>
        <vertAlign val="superscript"/>
        <sz val="11"/>
        <color theme="1"/>
        <rFont val="Calibri"/>
        <family val="2"/>
        <scheme val="minor"/>
      </rPr>
      <t>2</t>
    </r>
    <r>
      <rPr>
        <sz val="11"/>
        <color theme="1"/>
        <rFont val="Calibri"/>
        <family val="2"/>
        <scheme val="minor"/>
      </rPr>
      <t>)</t>
    </r>
  </si>
  <si>
    <t>% Replacement Renewable Energy of Total Building Energy Consumption</t>
  </si>
  <si>
    <r>
      <t>Residential GFA (m</t>
    </r>
    <r>
      <rPr>
        <vertAlign val="superscript"/>
        <sz val="11"/>
        <color theme="1"/>
        <rFont val="Calibri"/>
        <family val="2"/>
        <scheme val="minor"/>
      </rPr>
      <t>2</t>
    </r>
    <r>
      <rPr>
        <sz val="11"/>
        <color theme="1"/>
        <rFont val="Calibri"/>
        <family val="2"/>
        <scheme val="minor"/>
      </rPr>
      <t>)</t>
    </r>
  </si>
  <si>
    <t>% Roof Area Coverage by Renewable Energy System</t>
  </si>
  <si>
    <t>RBE02-2b GFA</t>
  </si>
  <si>
    <t>RBE02-2b RCA Ton</t>
  </si>
  <si>
    <t>RBE02-2b WCS Ton</t>
  </si>
  <si>
    <t>RBE02-2b GF Ton</t>
  </si>
  <si>
    <t>RBE03-1 Renewables kWp</t>
  </si>
  <si>
    <t>RBE03-1 Renewables %roof</t>
  </si>
  <si>
    <t>NRB03-1 EM Unitary %</t>
  </si>
  <si>
    <t>NRB03-1 EM ACC %</t>
  </si>
  <si>
    <t>NRB03-1 EM WCC %</t>
  </si>
  <si>
    <t>NRB03-1 EM Air Distribution %</t>
  </si>
  <si>
    <t>NRB03-1 EM Lighting %</t>
  </si>
  <si>
    <t>NRB03-1 EM MV %</t>
  </si>
  <si>
    <t>NRB03-1 EM Renewables %</t>
  </si>
  <si>
    <t>NRB03-1 EM Demand Control %</t>
  </si>
  <si>
    <t>NRB03-1 EM Carpark Area</t>
  </si>
  <si>
    <t>NRB03-1 EM DCEC</t>
  </si>
  <si>
    <t>NRB03-1 EM TBEC</t>
  </si>
  <si>
    <t>NRB03-1 EM DC Area</t>
  </si>
  <si>
    <t>NRB03-1 EM Lettable Area</t>
  </si>
  <si>
    <t>NRB03-1 EM VCR %</t>
  </si>
  <si>
    <t>NRBE02-2b GFA</t>
  </si>
  <si>
    <t>NRBE02-2b RCA Ton</t>
  </si>
  <si>
    <t>NRBE02-2b WCS Ton</t>
  </si>
  <si>
    <t>NRBE02-2b GF Ton</t>
  </si>
  <si>
    <t>NRBE03-1 Renewables kWp</t>
  </si>
  <si>
    <t>NRBE03-1 Renewables %roof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</si>
</sst>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1" x14ac:knownFonts="1">
    <font>
      <sz val="11"/>
      <color theme="1"/>
      <name val="Calibri"/>
      <family val="2"/>
      <scheme val="minor"/>
    </font>
    <font>
      <b/>
      <sz val="11"/>
      <color theme="1"/>
      <name val="Calibri"/>
      <family val="2"/>
      <scheme val="minor"/>
    </font>
    <font>
      <vertAlign val="subscript"/>
      <sz val="11"/>
      <color theme="1"/>
      <name val="Calibri"/>
      <family val="2"/>
      <scheme val="minor"/>
    </font>
    <font>
      <b/>
      <sz val="20"/>
      <color theme="1"/>
      <name val="Calibri"/>
      <family val="2"/>
      <scheme val="minor"/>
    </font>
    <font>
      <b/>
      <sz val="14"/>
      <color theme="1"/>
      <name val="Calibri"/>
      <family val="2"/>
      <scheme val="minor"/>
    </font>
    <font>
      <u/>
      <sz val="11"/>
      <color theme="10"/>
      <name val="Calibri"/>
      <family val="2"/>
      <scheme val="minor"/>
    </font>
    <font>
      <sz val="20"/>
      <color theme="1"/>
      <name val="Calibri"/>
      <family val="2"/>
      <scheme val="minor"/>
    </font>
    <font>
      <sz val="11"/>
      <color theme="1"/>
      <name val="Calibri"/>
      <family val="2"/>
      <scheme val="minor"/>
    </font>
    <font>
      <sz val="11"/>
      <color theme="1"/>
      <name val="Wingdings"/>
      <charset val="2"/>
    </font>
    <font>
      <sz val="16"/>
      <color theme="1"/>
      <name val="Calibri"/>
      <family val="2"/>
      <scheme val="minor"/>
    </font>
    <font>
      <vertAlign val="superscript"/>
      <sz val="11"/>
      <color theme="1"/>
      <name val="Calibri"/>
      <family val="2"/>
      <scheme val="minor"/>
    </font>
  </fonts>
  <fills count="10">
    <fill>
      <patternFill patternType="none"/>
    </fill>
    <fill>
      <patternFill patternType="gray125"/>
    </fill>
    <fill>
      <patternFill patternType="solid">
        <fgColor theme="7"/>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86">
    <xf numFmtId="0" fontId="0" fillId="0" borderId="0" xfId="0"/>
    <xf numFmtId="0" fontId="0" fillId="0" borderId="0" xfId="0" applyAlignment="1">
      <alignment horizontal="left" vertical="center"/>
    </xf>
    <xf numFmtId="0" fontId="0" fillId="0" borderId="0" xfId="0" applyAlignment="1">
      <alignment horizontal="left" indent="5"/>
    </xf>
    <xf numFmtId="0" fontId="0" fillId="0" borderId="0" xfId="0" applyAlignment="1">
      <alignment wrapText="1"/>
    </xf>
    <xf numFmtId="0" fontId="0" fillId="0" borderId="0" xfId="0" applyAlignment="1">
      <alignment horizontal="left" wrapText="1"/>
    </xf>
    <xf numFmtId="0" fontId="0" fillId="0" borderId="0" xfId="0" applyAlignment="1">
      <alignment horizontal="center"/>
    </xf>
    <xf numFmtId="0" fontId="0" fillId="3" borderId="0" xfId="0" applyFill="1" applyAlignment="1">
      <alignment wrapText="1"/>
    </xf>
    <xf numFmtId="0" fontId="0" fillId="0" borderId="0" xfId="0" applyAlignment="1">
      <alignment horizontal="left" wrapText="1" indent="3"/>
    </xf>
    <xf numFmtId="0" fontId="1" fillId="2" borderId="0" xfId="0" applyFont="1" applyFill="1"/>
    <xf numFmtId="0" fontId="1" fillId="2" borderId="0" xfId="0" applyFont="1" applyFill="1" applyAlignment="1">
      <alignment wrapText="1"/>
    </xf>
    <xf numFmtId="0" fontId="0" fillId="0" borderId="0" xfId="0" quotePrefix="1" applyAlignment="1">
      <alignment horizontal="right"/>
    </xf>
    <xf numFmtId="0" fontId="0" fillId="0" borderId="1" xfId="0" applyBorder="1"/>
    <xf numFmtId="0" fontId="0" fillId="4" borderId="1" xfId="0" applyFill="1" applyBorder="1"/>
    <xf numFmtId="0" fontId="0" fillId="0" borderId="0" xfId="0" applyAlignment="1">
      <alignment horizontal="center" wrapText="1"/>
    </xf>
    <xf numFmtId="0" fontId="0" fillId="0" borderId="0" xfId="0" applyAlignment="1">
      <alignment horizontal="right"/>
    </xf>
    <xf numFmtId="0" fontId="0" fillId="5" borderId="1" xfId="0" applyFill="1" applyBorder="1"/>
    <xf numFmtId="2" fontId="0" fillId="0" borderId="1" xfId="0" applyNumberFormat="1" applyBorder="1"/>
    <xf numFmtId="15" fontId="0" fillId="0" borderId="0" xfId="0" applyNumberFormat="1" applyAlignment="1">
      <alignment horizontal="left"/>
    </xf>
    <xf numFmtId="0" fontId="0" fillId="0" borderId="0" xfId="0" applyProtection="1">
      <protection locked="0"/>
    </xf>
    <xf numFmtId="0" fontId="0" fillId="6" borderId="0" xfId="0" applyFill="1" applyProtection="1">
      <protection locked="0"/>
    </xf>
    <xf numFmtId="0" fontId="0" fillId="7" borderId="0" xfId="0" applyFill="1" applyProtection="1">
      <protection locked="0"/>
    </xf>
    <xf numFmtId="0" fontId="0" fillId="8" borderId="0" xfId="0" applyFill="1"/>
    <xf numFmtId="0" fontId="0" fillId="8" borderId="0" xfId="0" applyFill="1" applyAlignment="1">
      <alignment wrapText="1"/>
    </xf>
    <xf numFmtId="0" fontId="0" fillId="8" borderId="0" xfId="0" applyFill="1" applyAlignment="1">
      <alignment horizontal="left" wrapText="1"/>
    </xf>
    <xf numFmtId="0" fontId="0" fillId="0" borderId="1" xfId="0" applyBorder="1" applyAlignment="1">
      <alignment horizontal="left" wrapText="1"/>
    </xf>
    <xf numFmtId="0" fontId="3" fillId="0" borderId="0" xfId="0" applyFont="1"/>
    <xf numFmtId="0" fontId="0" fillId="7" borderId="0" xfId="0" applyFill="1" applyAlignment="1" applyProtection="1">
      <alignment wrapText="1"/>
      <protection locked="0"/>
    </xf>
    <xf numFmtId="0" fontId="4" fillId="2" borderId="0" xfId="0" applyFont="1" applyFill="1"/>
    <xf numFmtId="0" fontId="0" fillId="7" borderId="1" xfId="0" applyFill="1" applyBorder="1" applyProtection="1">
      <protection locked="0"/>
    </xf>
    <xf numFmtId="15" fontId="0" fillId="0" borderId="1" xfId="0" applyNumberFormat="1" applyBorder="1"/>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Protection="1">
      <protection hidden="1"/>
    </xf>
    <xf numFmtId="0" fontId="0" fillId="0" borderId="1" xfId="0" applyBorder="1" applyAlignment="1" applyProtection="1">
      <alignment horizontal="center"/>
      <protection hidden="1"/>
    </xf>
    <xf numFmtId="0" fontId="1" fillId="2" borderId="0" xfId="0" applyFont="1" applyFill="1" applyProtection="1">
      <protection hidden="1"/>
    </xf>
    <xf numFmtId="0" fontId="0" fillId="8" borderId="0" xfId="0" applyFill="1" applyProtection="1">
      <protection hidden="1"/>
    </xf>
    <xf numFmtId="0" fontId="0" fillId="0" borderId="0" xfId="0" applyAlignment="1" applyProtection="1">
      <alignment wrapText="1"/>
      <protection hidden="1"/>
    </xf>
    <xf numFmtId="0" fontId="5" fillId="0" borderId="0" xfId="1" applyAlignment="1">
      <alignment horizontal="right"/>
    </xf>
    <xf numFmtId="2" fontId="0" fillId="0" borderId="0" xfId="0" applyNumberFormat="1" applyAlignment="1">
      <alignment horizontal="left"/>
    </xf>
    <xf numFmtId="0" fontId="0" fillId="0" borderId="0" xfId="0" applyAlignment="1" applyProtection="1">
      <alignment horizontal="left" vertical="center" wrapText="1"/>
      <protection hidden="1"/>
    </xf>
    <xf numFmtId="0" fontId="0" fillId="3" borderId="0" xfId="0" applyFill="1" applyAlignment="1">
      <alignment vertical="center"/>
    </xf>
    <xf numFmtId="0" fontId="5" fillId="0" borderId="0" xfId="1" applyProtection="1">
      <protection hidden="1"/>
    </xf>
    <xf numFmtId="0" fontId="1" fillId="3" borderId="0" xfId="0" applyFont="1" applyFill="1" applyAlignment="1">
      <alignment vertical="center"/>
    </xf>
    <xf numFmtId="0" fontId="1" fillId="3" borderId="0" xfId="0" applyFont="1" applyFill="1" applyAlignment="1">
      <alignment vertical="center" wrapText="1"/>
    </xf>
    <xf numFmtId="0" fontId="5" fillId="0" borderId="0" xfId="1" applyAlignment="1" applyProtection="1">
      <alignment wrapText="1"/>
      <protection hidden="1"/>
    </xf>
    <xf numFmtId="0" fontId="0" fillId="0" borderId="0" xfId="0" applyAlignment="1" applyProtection="1">
      <alignment horizontal="left"/>
      <protection hidden="1"/>
    </xf>
    <xf numFmtId="0" fontId="0" fillId="0" borderId="1" xfId="0" applyBorder="1" applyProtection="1">
      <protection locked="0"/>
    </xf>
    <xf numFmtId="2" fontId="0" fillId="0" borderId="0" xfId="0" applyNumberFormat="1"/>
    <xf numFmtId="164" fontId="0" fillId="0" borderId="0" xfId="0" applyNumberFormat="1"/>
    <xf numFmtId="0" fontId="0" fillId="8" borderId="0" xfId="0" applyFill="1" applyProtection="1">
      <protection locked="0"/>
    </xf>
    <xf numFmtId="0" fontId="0" fillId="8" borderId="0" xfId="0" applyFill="1" applyAlignment="1" applyProtection="1">
      <alignment wrapText="1"/>
      <protection locked="0"/>
    </xf>
    <xf numFmtId="0" fontId="0" fillId="9" borderId="0" xfId="0" applyFill="1"/>
    <xf numFmtId="0" fontId="1" fillId="3" borderId="0" xfId="0" applyFont="1" applyFill="1" applyAlignment="1">
      <alignment wrapText="1"/>
    </xf>
    <xf numFmtId="165" fontId="0" fillId="7" borderId="0" xfId="3" applyNumberFormat="1" applyFont="1" applyFill="1" applyProtection="1">
      <protection locked="0"/>
    </xf>
    <xf numFmtId="0" fontId="8" fillId="3" borderId="0" xfId="0" applyFont="1" applyFill="1" applyAlignment="1">
      <alignment horizontal="center" wrapText="1"/>
    </xf>
    <xf numFmtId="43" fontId="0" fillId="7" borderId="0" xfId="2" applyFont="1" applyFill="1" applyProtection="1">
      <protection locked="0"/>
    </xf>
    <xf numFmtId="43" fontId="0" fillId="3" borderId="0" xfId="2" applyFont="1" applyFill="1" applyAlignment="1">
      <alignment wrapText="1"/>
    </xf>
    <xf numFmtId="43" fontId="0" fillId="0" borderId="0" xfId="0" applyNumberFormat="1" applyAlignment="1">
      <alignment horizontal="left"/>
    </xf>
    <xf numFmtId="0" fontId="0" fillId="0" borderId="0" xfId="0" applyAlignment="1">
      <alignment horizontal="left"/>
    </xf>
    <xf numFmtId="0" fontId="0" fillId="7" borderId="0" xfId="2" applyNumberFormat="1" applyFont="1" applyFill="1" applyProtection="1">
      <protection locked="0"/>
    </xf>
    <xf numFmtId="1" fontId="0" fillId="7" borderId="3" xfId="0" applyNumberFormat="1" applyFill="1" applyBorder="1" applyProtection="1">
      <protection locked="0"/>
    </xf>
    <xf numFmtId="15" fontId="0" fillId="7" borderId="1" xfId="0" applyNumberFormat="1" applyFill="1" applyBorder="1" applyProtection="1">
      <protection locked="0"/>
    </xf>
    <xf numFmtId="1" fontId="0" fillId="0" borderId="0" xfId="0" applyNumberFormat="1"/>
    <xf numFmtId="15" fontId="0" fillId="0" borderId="0" xfId="0" applyNumberFormat="1"/>
    <xf numFmtId="10" fontId="0" fillId="0" borderId="0" xfId="0" applyNumberFormat="1"/>
    <xf numFmtId="9" fontId="0" fillId="7" borderId="0" xfId="3" applyFont="1" applyFill="1" applyProtection="1">
      <protection locked="0"/>
    </xf>
    <xf numFmtId="165" fontId="0" fillId="7" borderId="0" xfId="3" applyNumberFormat="1" applyFont="1" applyFill="1" applyAlignment="1" applyProtection="1">
      <alignment wrapText="1"/>
      <protection locked="0"/>
    </xf>
    <xf numFmtId="0" fontId="0" fillId="7" borderId="0" xfId="0" applyFill="1"/>
    <xf numFmtId="0" fontId="0" fillId="6" borderId="0" xfId="0" applyFill="1"/>
    <xf numFmtId="9" fontId="0" fillId="0" borderId="0" xfId="0" applyNumberFormat="1"/>
    <xf numFmtId="0" fontId="0" fillId="5" borderId="1" xfId="0" quotePrefix="1" applyFill="1" applyBorder="1" applyAlignment="1">
      <alignment horizontal="left" wrapText="1"/>
    </xf>
    <xf numFmtId="0" fontId="0" fillId="5" borderId="1" xfId="0" applyFill="1" applyBorder="1" applyAlignment="1">
      <alignment horizontal="center" vertical="center" wrapText="1"/>
    </xf>
    <xf numFmtId="0" fontId="0" fillId="5" borderId="1" xfId="0" applyFill="1" applyBorder="1" applyAlignment="1">
      <alignment horizontal="left" vertical="top" wrapText="1"/>
    </xf>
    <xf numFmtId="0" fontId="0" fillId="5" borderId="1" xfId="0" applyFill="1" applyBorder="1" applyAlignment="1">
      <alignment horizontal="center"/>
    </xf>
    <xf numFmtId="0" fontId="0" fillId="7" borderId="1" xfId="0" applyFill="1" applyBorder="1" applyAlignment="1" applyProtection="1">
      <alignment horizontal="center"/>
      <protection locked="0"/>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7" borderId="2" xfId="0" applyFill="1" applyBorder="1" applyAlignment="1" applyProtection="1">
      <alignment horizontal="center"/>
      <protection locked="0"/>
    </xf>
    <xf numFmtId="0" fontId="0" fillId="7" borderId="3" xfId="0" applyFill="1" applyBorder="1" applyAlignment="1" applyProtection="1">
      <alignment horizontal="center"/>
      <protection locked="0"/>
    </xf>
    <xf numFmtId="0" fontId="9" fillId="0" borderId="0" xfId="0" applyFont="1" applyAlignment="1" applyProtection="1">
      <alignment horizontal="left"/>
      <protection hidden="1"/>
    </xf>
    <xf numFmtId="0" fontId="6" fillId="0" borderId="0" xfId="0" applyFont="1" applyAlignment="1" applyProtection="1">
      <alignment horizontal="left"/>
      <protection hidden="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0" xfId="0" applyAlignment="1" applyProtection="1">
      <alignment horizontal="left" vertical="center" wrapText="1"/>
      <protection hidden="1"/>
    </xf>
  </cellXfs>
  <cellStyles count="4">
    <cellStyle name="Comma" xfId="2" builtinId="3"/>
    <cellStyle name="Hyperlink" xfId="1" builtinId="8"/>
    <cellStyle name="Normal" xfId="0" builtinId="0"/>
    <cellStyle name="Percent" xfId="3" builtinId="5"/>
  </cellStyles>
  <dxfs count="20">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auto="1"/>
      </font>
      <fill>
        <patternFill>
          <bgColor rgb="FFCC99FF"/>
        </patternFill>
      </fill>
    </dxf>
    <dxf>
      <font>
        <color rgb="FFFF0000"/>
      </font>
      <fill>
        <patternFill>
          <bgColor theme="5" tint="0.59996337778862885"/>
        </patternFill>
      </fill>
    </dxf>
    <dxf>
      <fill>
        <patternFill>
          <bgColor theme="4"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ill>
        <patternFill>
          <bgColor rgb="FFCC99FF"/>
        </patternFill>
      </fill>
    </dxf>
    <dxf>
      <font>
        <color rgb="FFFF0000"/>
      </font>
      <fill>
        <patternFill>
          <bgColor theme="5" tint="0.59996337778862885"/>
        </patternFill>
      </fill>
    </dxf>
    <dxf>
      <fill>
        <patternFill>
          <bgColor theme="4" tint="0.39994506668294322"/>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s>
  <tableStyles count="0" defaultTableStyle="TableStyleMedium2" defaultPivotStyle="PivotStyleLight16"/>
  <colors>
    <mruColors>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G$16" noThreeD="1"/>
</file>

<file path=xl/ctrlProps/ctrlProp10.xml><?xml version="1.0" encoding="utf-8"?>
<formControlPr xmlns="http://schemas.microsoft.com/office/spreadsheetml/2009/9/main" objectType="CheckBox" fmlaLink="$H$55" lockText="1" noThreeD="1"/>
</file>

<file path=xl/ctrlProps/ctrlProp11.xml><?xml version="1.0" encoding="utf-8"?>
<formControlPr xmlns="http://schemas.microsoft.com/office/spreadsheetml/2009/9/main" objectType="CheckBox" fmlaLink="$H$56" lockText="1" noThreeD="1"/>
</file>

<file path=xl/ctrlProps/ctrlProp12.xml><?xml version="1.0" encoding="utf-8"?>
<formControlPr xmlns="http://schemas.microsoft.com/office/spreadsheetml/2009/9/main" objectType="CheckBox" fmlaLink="$H$57" lockText="1" noThreeD="1"/>
</file>

<file path=xl/ctrlProps/ctrlProp13.xml><?xml version="1.0" encoding="utf-8"?>
<formControlPr xmlns="http://schemas.microsoft.com/office/spreadsheetml/2009/9/main" objectType="CheckBox" fmlaLink="$H$58" lockText="1" noThreeD="1"/>
</file>

<file path=xl/ctrlProps/ctrlProp14.xml><?xml version="1.0" encoding="utf-8"?>
<formControlPr xmlns="http://schemas.microsoft.com/office/spreadsheetml/2009/9/main" objectType="CheckBox" fmlaLink="$H$20" lockText="1" noThreeD="1"/>
</file>

<file path=xl/ctrlProps/ctrlProp15.xml><?xml version="1.0" encoding="utf-8"?>
<formControlPr xmlns="http://schemas.microsoft.com/office/spreadsheetml/2009/9/main" objectType="CheckBox" fmlaLink="$H$21" lockText="1" noThreeD="1"/>
</file>

<file path=xl/ctrlProps/ctrlProp16.xml><?xml version="1.0" encoding="utf-8"?>
<formControlPr xmlns="http://schemas.microsoft.com/office/spreadsheetml/2009/9/main" objectType="CheckBox" fmlaLink="$H$22" lockText="1" noThreeD="1"/>
</file>

<file path=xl/ctrlProps/ctrlProp17.xml><?xml version="1.0" encoding="utf-8"?>
<formControlPr xmlns="http://schemas.microsoft.com/office/spreadsheetml/2009/9/main" objectType="CheckBox" fmlaLink="$H$23" lockText="1" noThreeD="1"/>
</file>

<file path=xl/ctrlProps/ctrlProp18.xml><?xml version="1.0" encoding="utf-8"?>
<formControlPr xmlns="http://schemas.microsoft.com/office/spreadsheetml/2009/9/main" objectType="CheckBox" fmlaLink="$H$24" lockText="1" noThreeD="1"/>
</file>

<file path=xl/ctrlProps/ctrlProp19.xml><?xml version="1.0" encoding="utf-8"?>
<formControlPr xmlns="http://schemas.microsoft.com/office/spreadsheetml/2009/9/main" objectType="CheckBox" fmlaLink="$H$61" lockText="1" noThreeD="1"/>
</file>

<file path=xl/ctrlProps/ctrlProp2.xml><?xml version="1.0" encoding="utf-8"?>
<formControlPr xmlns="http://schemas.microsoft.com/office/spreadsheetml/2009/9/main" objectType="CheckBox" fmlaLink="$G$17"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3" lockText="1" noThreeD="1"/>
</file>

<file path=xl/ctrlProps/ctrlProp22.xml><?xml version="1.0" encoding="utf-8"?>
<formControlPr xmlns="http://schemas.microsoft.com/office/spreadsheetml/2009/9/main" objectType="CheckBox" fmlaLink="$H$64" lockText="1" noThreeD="1"/>
</file>

<file path=xl/ctrlProps/ctrlProp23.xml><?xml version="1.0" encoding="utf-8"?>
<formControlPr xmlns="http://schemas.microsoft.com/office/spreadsheetml/2009/9/main" objectType="CheckBox" fmlaLink="$H$65" lockText="1" noThreeD="1"/>
</file>

<file path=xl/ctrlProps/ctrlProp24.xml><?xml version="1.0" encoding="utf-8"?>
<formControlPr xmlns="http://schemas.microsoft.com/office/spreadsheetml/2009/9/main" objectType="CheckBox" fmlaLink="$H$66" lockText="1" noThreeD="1"/>
</file>

<file path=xl/ctrlProps/ctrlProp25.xml><?xml version="1.0" encoding="utf-8"?>
<formControlPr xmlns="http://schemas.microsoft.com/office/spreadsheetml/2009/9/main" objectType="CheckBox" fmlaLink="$H$70" lockText="1" noThreeD="1"/>
</file>

<file path=xl/ctrlProps/ctrlProp26.xml><?xml version="1.0" encoding="utf-8"?>
<formControlPr xmlns="http://schemas.microsoft.com/office/spreadsheetml/2009/9/main" objectType="CheckBox" fmlaLink="$H$71" lockText="1" noThreeD="1"/>
</file>

<file path=xl/ctrlProps/ctrlProp27.xml><?xml version="1.0" encoding="utf-8"?>
<formControlPr xmlns="http://schemas.microsoft.com/office/spreadsheetml/2009/9/main" objectType="CheckBox" fmlaLink="$H$72" lockText="1" noThreeD="1"/>
</file>

<file path=xl/ctrlProps/ctrlProp28.xml><?xml version="1.0" encoding="utf-8"?>
<formControlPr xmlns="http://schemas.microsoft.com/office/spreadsheetml/2009/9/main" objectType="CheckBox" fmlaLink="$H$73" lockText="1" noThreeD="1"/>
</file>

<file path=xl/ctrlProps/ctrlProp29.xml><?xml version="1.0" encoding="utf-8"?>
<formControlPr xmlns="http://schemas.microsoft.com/office/spreadsheetml/2009/9/main" objectType="CheckBox" fmlaLink="$H$74" lockText="1" noThreeD="1"/>
</file>

<file path=xl/ctrlProps/ctrlProp3.xml><?xml version="1.0" encoding="utf-8"?>
<formControlPr xmlns="http://schemas.microsoft.com/office/spreadsheetml/2009/9/main" objectType="CheckBox" fmlaLink="$G$18" lockText="1" noThreeD="1"/>
</file>

<file path=xl/ctrlProps/ctrlProp30.xml><?xml version="1.0" encoding="utf-8"?>
<formControlPr xmlns="http://schemas.microsoft.com/office/spreadsheetml/2009/9/main" objectType="CheckBox" fmlaLink="$H$75" lockText="1" noThreeD="1"/>
</file>

<file path=xl/ctrlProps/ctrlProp31.xml><?xml version="1.0" encoding="utf-8"?>
<formControlPr xmlns="http://schemas.microsoft.com/office/spreadsheetml/2009/9/main" objectType="CheckBox" fmlaLink="$H$98" lockText="1" noThreeD="1"/>
</file>

<file path=xl/ctrlProps/ctrlProp32.xml><?xml version="1.0" encoding="utf-8"?>
<formControlPr xmlns="http://schemas.microsoft.com/office/spreadsheetml/2009/9/main" objectType="CheckBox" fmlaLink="$H$99" lockText="1" noThreeD="1"/>
</file>

<file path=xl/ctrlProps/ctrlProp33.xml><?xml version="1.0" encoding="utf-8"?>
<formControlPr xmlns="http://schemas.microsoft.com/office/spreadsheetml/2009/9/main" objectType="CheckBox" fmlaLink="$H$100" lockText="1" noThreeD="1"/>
</file>

<file path=xl/ctrlProps/ctrlProp34.xml><?xml version="1.0" encoding="utf-8"?>
<formControlPr xmlns="http://schemas.microsoft.com/office/spreadsheetml/2009/9/main" objectType="CheckBox" fmlaLink="$H$101" lockText="1" noThreeD="1"/>
</file>

<file path=xl/ctrlProps/ctrlProp35.xml><?xml version="1.0" encoding="utf-8"?>
<formControlPr xmlns="http://schemas.microsoft.com/office/spreadsheetml/2009/9/main" objectType="CheckBox" fmlaLink="$H$102" lockText="1" noThreeD="1"/>
</file>

<file path=xl/ctrlProps/ctrlProp36.xml><?xml version="1.0" encoding="utf-8"?>
<formControlPr xmlns="http://schemas.microsoft.com/office/spreadsheetml/2009/9/main" objectType="CheckBox" fmlaLink="$H$103" lockText="1" noThreeD="1"/>
</file>

<file path=xl/ctrlProps/ctrlProp37.xml><?xml version="1.0" encoding="utf-8"?>
<formControlPr xmlns="http://schemas.microsoft.com/office/spreadsheetml/2009/9/main" objectType="CheckBox" fmlaLink="$H$104" lockText="1" noThreeD="1"/>
</file>

<file path=xl/ctrlProps/ctrlProp38.xml><?xml version="1.0" encoding="utf-8"?>
<formControlPr xmlns="http://schemas.microsoft.com/office/spreadsheetml/2009/9/main" objectType="CheckBox" fmlaLink="$H$105" lockText="1" noThreeD="1"/>
</file>

<file path=xl/ctrlProps/ctrlProp39.xml><?xml version="1.0" encoding="utf-8"?>
<formControlPr xmlns="http://schemas.microsoft.com/office/spreadsheetml/2009/9/main" objectType="CheckBox" fmlaLink="$H$107" lockText="1" noThreeD="1"/>
</file>

<file path=xl/ctrlProps/ctrlProp4.xml><?xml version="1.0" encoding="utf-8"?>
<formControlPr xmlns="http://schemas.microsoft.com/office/spreadsheetml/2009/9/main" objectType="CheckBox" fmlaLink="$H$28" lockText="1" noThreeD="1"/>
</file>

<file path=xl/ctrlProps/ctrlProp40.xml><?xml version="1.0" encoding="utf-8"?>
<formControlPr xmlns="http://schemas.microsoft.com/office/spreadsheetml/2009/9/main" objectType="CheckBox" fmlaLink="$H$108" lockText="1" noThreeD="1"/>
</file>

<file path=xl/ctrlProps/ctrlProp41.xml><?xml version="1.0" encoding="utf-8"?>
<formControlPr xmlns="http://schemas.microsoft.com/office/spreadsheetml/2009/9/main" objectType="CheckBox" fmlaLink="$H$109" lockText="1" noThreeD="1"/>
</file>

<file path=xl/ctrlProps/ctrlProp42.xml><?xml version="1.0" encoding="utf-8"?>
<formControlPr xmlns="http://schemas.microsoft.com/office/spreadsheetml/2009/9/main" objectType="CheckBox" fmlaLink="$H$110" lockText="1" noThreeD="1"/>
</file>

<file path=xl/ctrlProps/ctrlProp43.xml><?xml version="1.0" encoding="utf-8"?>
<formControlPr xmlns="http://schemas.microsoft.com/office/spreadsheetml/2009/9/main" objectType="CheckBox" fmlaLink="$H$111" lockText="1" noThreeD="1"/>
</file>

<file path=xl/ctrlProps/ctrlProp44.xml><?xml version="1.0" encoding="utf-8"?>
<formControlPr xmlns="http://schemas.microsoft.com/office/spreadsheetml/2009/9/main" objectType="CheckBox" fmlaLink="$H$112" lockText="1" noThreeD="1"/>
</file>

<file path=xl/ctrlProps/ctrlProp45.xml><?xml version="1.0" encoding="utf-8"?>
<formControlPr xmlns="http://schemas.microsoft.com/office/spreadsheetml/2009/9/main" objectType="CheckBox" fmlaLink="$H$113"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2" lockText="1" noThreeD="1"/>
</file>

<file path=xl/ctrlProps/ctrlProp9.xml><?xml version="1.0" encoding="utf-8"?>
<formControlPr xmlns="http://schemas.microsoft.com/office/spreadsheetml/2009/9/main" objectType="CheckBox" fmlaLink="$H$5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1708150</xdr:colOff>
          <xdr:row>14</xdr:row>
          <xdr:rowOff>171450</xdr:rowOff>
        </xdr:from>
        <xdr:to>
          <xdr:col>1</xdr:col>
          <xdr:colOff>107950</xdr:colOff>
          <xdr:row>16</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1708150</xdr:colOff>
          <xdr:row>15</xdr:row>
          <xdr:rowOff>171450</xdr:rowOff>
        </xdr:from>
        <xdr:to>
          <xdr:col>1</xdr:col>
          <xdr:colOff>19050</xdr:colOff>
          <xdr:row>16</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1708150</xdr:colOff>
          <xdr:row>16</xdr:row>
          <xdr:rowOff>184150</xdr:rowOff>
        </xdr:from>
        <xdr:to>
          <xdr:col>1</xdr:col>
          <xdr:colOff>19050</xdr:colOff>
          <xdr:row>18</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27</xdr:row>
          <xdr:rowOff>0</xdr:rowOff>
        </xdr:from>
        <xdr:to>
          <xdr:col>2</xdr:col>
          <xdr:colOff>527050</xdr:colOff>
          <xdr:row>28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27</xdr:row>
          <xdr:rowOff>184150</xdr:rowOff>
        </xdr:from>
        <xdr:to>
          <xdr:col>2</xdr:col>
          <xdr:colOff>527050</xdr:colOff>
          <xdr:row>28</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29</xdr:row>
          <xdr:rowOff>12700</xdr:rowOff>
        </xdr:from>
        <xdr:to>
          <xdr:col>2</xdr:col>
          <xdr:colOff>527050</xdr:colOff>
          <xdr:row>30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29</xdr:row>
          <xdr:rowOff>184150</xdr:rowOff>
        </xdr:from>
        <xdr:to>
          <xdr:col>2</xdr:col>
          <xdr:colOff>527050</xdr:colOff>
          <xdr:row>30</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31</xdr:row>
          <xdr:rowOff>12700</xdr:rowOff>
        </xdr:from>
        <xdr:to>
          <xdr:col>2</xdr:col>
          <xdr:colOff>527050</xdr:colOff>
          <xdr:row>32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53</xdr:row>
          <xdr:rowOff>0</xdr:rowOff>
        </xdr:from>
        <xdr:to>
          <xdr:col>2</xdr:col>
          <xdr:colOff>527050</xdr:colOff>
          <xdr:row>54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53</xdr:row>
          <xdr:rowOff>184150</xdr:rowOff>
        </xdr:from>
        <xdr:to>
          <xdr:col>2</xdr:col>
          <xdr:colOff>527050</xdr:colOff>
          <xdr:row>54</xdr:row>
          <xdr:rowOff>171450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55</xdr:row>
          <xdr:rowOff>12700</xdr:rowOff>
        </xdr:from>
        <xdr:to>
          <xdr:col>2</xdr:col>
          <xdr:colOff>527050</xdr:colOff>
          <xdr:row>56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55</xdr:row>
          <xdr:rowOff>184150</xdr:rowOff>
        </xdr:from>
        <xdr:to>
          <xdr:col>2</xdr:col>
          <xdr:colOff>527050</xdr:colOff>
          <xdr:row>56</xdr:row>
          <xdr:rowOff>171450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57</xdr:row>
          <xdr:rowOff>12700</xdr:rowOff>
        </xdr:from>
        <xdr:to>
          <xdr:col>2</xdr:col>
          <xdr:colOff>527050</xdr:colOff>
          <xdr:row>58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19</xdr:row>
          <xdr:rowOff>0</xdr:rowOff>
        </xdr:from>
        <xdr:to>
          <xdr:col>2</xdr:col>
          <xdr:colOff>527050</xdr:colOff>
          <xdr:row>20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19</xdr:row>
          <xdr:rowOff>184150</xdr:rowOff>
        </xdr:from>
        <xdr:to>
          <xdr:col>2</xdr:col>
          <xdr:colOff>527050</xdr:colOff>
          <xdr:row>20</xdr:row>
          <xdr:rowOff>171450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21</xdr:row>
          <xdr:rowOff>12700</xdr:rowOff>
        </xdr:from>
        <xdr:to>
          <xdr:col>2</xdr:col>
          <xdr:colOff>527050</xdr:colOff>
          <xdr:row>22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21</xdr:row>
          <xdr:rowOff>184150</xdr:rowOff>
        </xdr:from>
        <xdr:to>
          <xdr:col>2</xdr:col>
          <xdr:colOff>527050</xdr:colOff>
          <xdr:row>22</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23</xdr:row>
          <xdr:rowOff>12700</xdr:rowOff>
        </xdr:from>
        <xdr:to>
          <xdr:col>2</xdr:col>
          <xdr:colOff>527050</xdr:colOff>
          <xdr:row>24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60</xdr:row>
          <xdr:rowOff>0</xdr:rowOff>
        </xdr:from>
        <xdr:to>
          <xdr:col>2</xdr:col>
          <xdr:colOff>527050</xdr:colOff>
          <xdr:row>61</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60</xdr:row>
          <xdr:rowOff>184150</xdr:rowOff>
        </xdr:from>
        <xdr:to>
          <xdr:col>2</xdr:col>
          <xdr:colOff>527050</xdr:colOff>
          <xdr:row>61</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0</xdr:rowOff>
        </xdr:from>
        <xdr:to>
          <xdr:col>2</xdr:col>
          <xdr:colOff>527050</xdr:colOff>
          <xdr:row>63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184150</xdr:rowOff>
        </xdr:from>
        <xdr:to>
          <xdr:col>2</xdr:col>
          <xdr:colOff>527050</xdr:colOff>
          <xdr:row>63</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64</xdr:row>
          <xdr:rowOff>0</xdr:rowOff>
        </xdr:from>
        <xdr:to>
          <xdr:col>2</xdr:col>
          <xdr:colOff>527050</xdr:colOff>
          <xdr:row>65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64</xdr:row>
          <xdr:rowOff>184150</xdr:rowOff>
        </xdr:from>
        <xdr:to>
          <xdr:col>2</xdr:col>
          <xdr:colOff>527050</xdr:colOff>
          <xdr:row>65</xdr:row>
          <xdr:rowOff>171450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69</xdr:row>
          <xdr:rowOff>0</xdr:rowOff>
        </xdr:from>
        <xdr:to>
          <xdr:col>2</xdr:col>
          <xdr:colOff>527050</xdr:colOff>
          <xdr:row>70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69</xdr:row>
          <xdr:rowOff>184150</xdr:rowOff>
        </xdr:from>
        <xdr:to>
          <xdr:col>2</xdr:col>
          <xdr:colOff>527050</xdr:colOff>
          <xdr:row>70</xdr:row>
          <xdr:rowOff>171450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71</xdr:row>
          <xdr:rowOff>0</xdr:rowOff>
        </xdr:from>
        <xdr:to>
          <xdr:col>2</xdr:col>
          <xdr:colOff>527050</xdr:colOff>
          <xdr:row>72</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71</xdr:row>
          <xdr:rowOff>184150</xdr:rowOff>
        </xdr:from>
        <xdr:to>
          <xdr:col>2</xdr:col>
          <xdr:colOff>527050</xdr:colOff>
          <xdr:row>72</xdr:row>
          <xdr:rowOff>171450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73</xdr:row>
          <xdr:rowOff>0</xdr:rowOff>
        </xdr:from>
        <xdr:to>
          <xdr:col>2</xdr:col>
          <xdr:colOff>527050</xdr:colOff>
          <xdr:row>74</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73</xdr:row>
          <xdr:rowOff>184150</xdr:rowOff>
        </xdr:from>
        <xdr:to>
          <xdr:col>2</xdr:col>
          <xdr:colOff>527050</xdr:colOff>
          <xdr:row>74</xdr:row>
          <xdr:rowOff>171450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96</xdr:row>
          <xdr:rowOff>184150</xdr:rowOff>
        </xdr:from>
        <xdr:to>
          <xdr:col>2</xdr:col>
          <xdr:colOff>527050</xdr:colOff>
          <xdr:row>97</xdr:row>
          <xdr:rowOff>171450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98</xdr:row>
          <xdr:rowOff>0</xdr:rowOff>
        </xdr:from>
        <xdr:to>
          <xdr:col>2</xdr:col>
          <xdr:colOff>527050</xdr:colOff>
          <xdr:row>99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99</xdr:row>
          <xdr:rowOff>0</xdr:rowOff>
        </xdr:from>
        <xdr:to>
          <xdr:col>2</xdr:col>
          <xdr:colOff>527050</xdr:colOff>
          <xdr:row>100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100</xdr:row>
          <xdr:rowOff>0</xdr:rowOff>
        </xdr:from>
        <xdr:to>
          <xdr:col>2</xdr:col>
          <xdr:colOff>527050</xdr:colOff>
          <xdr:row>101</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101</xdr:row>
          <xdr:rowOff>0</xdr:rowOff>
        </xdr:from>
        <xdr:to>
          <xdr:col>2</xdr:col>
          <xdr:colOff>527050</xdr:colOff>
          <xdr:row>102</xdr:row>
          <xdr:rowOff>50800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102</xdr:row>
          <xdr:rowOff>0</xdr:rowOff>
        </xdr:from>
        <xdr:to>
          <xdr:col>2</xdr:col>
          <xdr:colOff>527050</xdr:colOff>
          <xdr:row>103</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103</xdr:row>
          <xdr:rowOff>0</xdr:rowOff>
        </xdr:from>
        <xdr:to>
          <xdr:col>2</xdr:col>
          <xdr:colOff>527050</xdr:colOff>
          <xdr:row>104</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104</xdr:row>
          <xdr:rowOff>0</xdr:rowOff>
        </xdr:from>
        <xdr:to>
          <xdr:col>2</xdr:col>
          <xdr:colOff>527050</xdr:colOff>
          <xdr:row>105</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106</xdr:row>
          <xdr:rowOff>0</xdr:rowOff>
        </xdr:from>
        <xdr:to>
          <xdr:col>2</xdr:col>
          <xdr:colOff>527050</xdr:colOff>
          <xdr:row>107</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107</xdr:row>
          <xdr:rowOff>0</xdr:rowOff>
        </xdr:from>
        <xdr:to>
          <xdr:col>2</xdr:col>
          <xdr:colOff>527050</xdr:colOff>
          <xdr:row>108</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108</xdr:row>
          <xdr:rowOff>0</xdr:rowOff>
        </xdr:from>
        <xdr:to>
          <xdr:col>2</xdr:col>
          <xdr:colOff>527050</xdr:colOff>
          <xdr:row>109</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109</xdr:row>
          <xdr:rowOff>0</xdr:rowOff>
        </xdr:from>
        <xdr:to>
          <xdr:col>2</xdr:col>
          <xdr:colOff>527050</xdr:colOff>
          <xdr:row>110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110</xdr:row>
          <xdr:rowOff>0</xdr:rowOff>
        </xdr:from>
        <xdr:to>
          <xdr:col>2</xdr:col>
          <xdr:colOff>527050</xdr:colOff>
          <xdr:row>111</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111</xdr:row>
          <xdr:rowOff>0</xdr:rowOff>
        </xdr:from>
        <xdr:to>
          <xdr:col>2</xdr:col>
          <xdr:colOff>527050</xdr:colOff>
          <xdr:row>112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112</xdr:row>
          <xdr:rowOff>0</xdr:rowOff>
        </xdr:from>
        <xdr:to>
          <xdr:col>2</xdr:col>
          <xdr:colOff>527050</xdr:colOff>
          <xdr:row>113</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1.bca.gov.sg/docs/default-source/docs-corp-buildsg/sustainability/bc(es)_appendix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1.bca.gov.sg/docs/default-source/docs-corp-buildsg/sustainability/bc(es)_appendix_1.xlsx"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hyperlink" Target="https://www1.bca.gov.sg/docs/default-source/docs-corp-buildsg/sustainability/daylighting_template-resbldg.xlsx" TargetMode="External"/><Relationship Id="rId21" Type="http://schemas.openxmlformats.org/officeDocument/2006/relationships/ctrlProp" Target="../ctrlProps/ctrlProp16.xml"/><Relationship Id="rId7" Type="http://schemas.openxmlformats.org/officeDocument/2006/relationships/drawing" Target="../drawings/drawing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1.bca.gov.sg/docs/default-source/docs-corp-form/bp04.doc"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1.bca.gov.sg/docs/default-source/docs-corp-form/bp04.doc" TargetMode="External"/><Relationship Id="rId6" Type="http://schemas.openxmlformats.org/officeDocument/2006/relationships/printerSettings" Target="../printerSettings/printerSettings4.bin"/><Relationship Id="rId11" Type="http://schemas.openxmlformats.org/officeDocument/2006/relationships/ctrlProp" Target="../ctrlProps/ctrlProp6.xml"/><Relationship Id="rId5" Type="http://schemas.openxmlformats.org/officeDocument/2006/relationships/hyperlink" Target="https://www.sgbc.sg/resources/eccalculator" TargetMode="Externa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hyperlink" Target="https://www1.bca.gov.sg/docs/default-source/docs-corp-buildsg/sustainability/daylighting_template-resbldg_appendix.xlsx" TargetMode="Externa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hyperlink" Target="https://www1.bca.gov.sg/docs/default-source/docs-corp-buildsg/sustainability/daylighting_template-nonresbldg.xlsx" TargetMode="External"/><Relationship Id="rId21" Type="http://schemas.openxmlformats.org/officeDocument/2006/relationships/ctrlProp" Target="../ctrlProps/ctrlProp30.xml"/><Relationship Id="rId34" Type="http://schemas.openxmlformats.org/officeDocument/2006/relationships/ctrlProp" Target="../ctrlProps/ctrlProp43.xml"/><Relationship Id="rId7" Type="http://schemas.openxmlformats.org/officeDocument/2006/relationships/printerSettings" Target="../printerSettings/printerSettings5.bin"/><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2" Type="http://schemas.openxmlformats.org/officeDocument/2006/relationships/hyperlink" Target="https://www1.bca.gov.sg/docs/default-source/docs-corp-buildsg/sustainability/air-con_info_template_r.xlsx" TargetMode="Externa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hyperlink" Target="https://www1.bca.gov.sg/docs/default-source/docs-corp-form/bp04.doc" TargetMode="External"/><Relationship Id="rId6" Type="http://schemas.openxmlformats.org/officeDocument/2006/relationships/hyperlink" Target="https://www1.bca.gov.sg/docs/default-source/docs-corp-buildsg/sustainability/energy_modelling_form_template_(gm-2021)-r2.docx" TargetMode="Externa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5" Type="http://schemas.openxmlformats.org/officeDocument/2006/relationships/hyperlink" Target="https://www.sgbc.sg/resources/eccalculator" TargetMode="Externa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hyperlink" Target="https://www1.bca.gov.sg/docs/default-source/docs-corp-form/bp04.doc" TargetMode="External"/><Relationship Id="rId9" Type="http://schemas.openxmlformats.org/officeDocument/2006/relationships/vmlDrawing" Target="../drawings/vmlDrawing3.v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8"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F68DA-69F8-49E8-8149-515C9445CD94}">
  <dimension ref="A1:FE2"/>
  <sheetViews>
    <sheetView topLeftCell="V1" zoomScaleNormal="100" workbookViewId="0">
      <selection activeCell="Y9" sqref="Y9"/>
    </sheetView>
  </sheetViews>
  <sheetFormatPr defaultColWidth="8.54296875" defaultRowHeight="14.5" x14ac:dyDescent="0.35"/>
  <cols>
    <col min="1" max="1" width="9.7265625" bestFit="1" customWidth="1"/>
    <col min="2" max="2" width="19.453125" bestFit="1" customWidth="1"/>
    <col min="3" max="3" width="10" bestFit="1" customWidth="1"/>
    <col min="4" max="4" width="13.1796875" bestFit="1" customWidth="1"/>
    <col min="5" max="5" width="13.1796875" customWidth="1"/>
    <col min="6" max="6" width="15.453125" bestFit="1" customWidth="1"/>
    <col min="7" max="7" width="23.81640625" bestFit="1" customWidth="1"/>
    <col min="8" max="9" width="7.54296875" bestFit="1" customWidth="1"/>
    <col min="10" max="10" width="14.54296875" bestFit="1" customWidth="1"/>
    <col min="11" max="11" width="28.1796875" bestFit="1" customWidth="1"/>
    <col min="12" max="13" width="7.453125" bestFit="1" customWidth="1"/>
    <col min="14" max="14" width="6.7265625" bestFit="1" customWidth="1"/>
    <col min="17" max="17" width="6.7265625" bestFit="1" customWidth="1"/>
    <col min="18" max="19" width="13" bestFit="1" customWidth="1"/>
    <col min="20" max="20" width="16.54296875" bestFit="1" customWidth="1"/>
    <col min="21" max="21" width="13.54296875" bestFit="1" customWidth="1"/>
    <col min="22" max="22" width="16.54296875" bestFit="1" customWidth="1"/>
    <col min="23" max="24" width="13" bestFit="1" customWidth="1"/>
    <col min="25" max="25" width="19" bestFit="1" customWidth="1"/>
    <col min="26" max="26" width="21.453125" bestFit="1" customWidth="1"/>
    <col min="27" max="27" width="24.1796875" bestFit="1" customWidth="1"/>
    <col min="28" max="28" width="28.81640625" bestFit="1" customWidth="1"/>
    <col min="29" max="29" width="23.453125" bestFit="1" customWidth="1"/>
    <col min="30" max="30" width="24.81640625" bestFit="1" customWidth="1"/>
    <col min="31" max="31" width="19.81640625" bestFit="1" customWidth="1"/>
    <col min="32" max="32" width="27.26953125" bestFit="1" customWidth="1"/>
    <col min="33" max="35" width="19.81640625" bestFit="1" customWidth="1"/>
    <col min="36" max="36" width="33.453125" bestFit="1" customWidth="1"/>
    <col min="37" max="37" width="37.54296875" bestFit="1" customWidth="1"/>
    <col min="38" max="38" width="14.7265625" bestFit="1" customWidth="1"/>
    <col min="39" max="39" width="27.54296875" bestFit="1" customWidth="1"/>
    <col min="40" max="40" width="17.54296875" bestFit="1" customWidth="1"/>
    <col min="41" max="41" width="16.54296875" bestFit="1" customWidth="1"/>
    <col min="42" max="42" width="16.26953125" bestFit="1" customWidth="1"/>
    <col min="43" max="43" width="26.453125" bestFit="1" customWidth="1"/>
    <col min="44" max="44" width="19.81640625" bestFit="1" customWidth="1"/>
    <col min="45" max="48" width="19.81640625" customWidth="1"/>
    <col min="49" max="49" width="23.81640625" bestFit="1" customWidth="1"/>
    <col min="50" max="50" width="20.26953125" bestFit="1" customWidth="1"/>
    <col min="51" max="53" width="19.81640625" bestFit="1" customWidth="1"/>
    <col min="54" max="56" width="16.1796875" bestFit="1" customWidth="1"/>
    <col min="57" max="57" width="19.81640625" bestFit="1" customWidth="1"/>
    <col min="58" max="59" width="19.81640625" customWidth="1"/>
    <col min="60" max="60" width="21.453125" bestFit="1" customWidth="1"/>
    <col min="61" max="61" width="23.453125" bestFit="1" customWidth="1"/>
    <col min="62" max="62" width="28" bestFit="1" customWidth="1"/>
    <col min="63" max="63" width="16.26953125" bestFit="1" customWidth="1"/>
    <col min="64" max="64" width="23.453125" bestFit="1" customWidth="1"/>
    <col min="65" max="65" width="13.81640625" bestFit="1" customWidth="1"/>
    <col min="66" max="67" width="13" bestFit="1" customWidth="1"/>
    <col min="68" max="68" width="18" bestFit="1" customWidth="1"/>
    <col min="69" max="69" width="19.1796875" bestFit="1" customWidth="1"/>
    <col min="70" max="70" width="13" bestFit="1" customWidth="1"/>
    <col min="71" max="84" width="13" customWidth="1"/>
    <col min="85" max="85" width="13" bestFit="1" customWidth="1"/>
    <col min="86" max="86" width="17.453125" bestFit="1" customWidth="1"/>
    <col min="87" max="87" width="16.1796875" bestFit="1" customWidth="1"/>
    <col min="88" max="88" width="13.81640625" bestFit="1" customWidth="1"/>
    <col min="89" max="89" width="24.1796875" bestFit="1" customWidth="1"/>
    <col min="90" max="90" width="23" bestFit="1" customWidth="1"/>
    <col min="91" max="91" width="20.54296875" bestFit="1" customWidth="1"/>
    <col min="92" max="95" width="13" customWidth="1"/>
    <col min="96" max="96" width="17.26953125" bestFit="1" customWidth="1"/>
    <col min="97" max="97" width="17.26953125" customWidth="1"/>
    <col min="98" max="98" width="13.453125" bestFit="1" customWidth="1"/>
    <col min="99" max="99" width="13.453125" customWidth="1"/>
    <col min="100" max="100" width="13.453125" bestFit="1" customWidth="1"/>
    <col min="101" max="101" width="18.453125" bestFit="1" customWidth="1"/>
    <col min="102" max="102" width="16.1796875" bestFit="1" customWidth="1"/>
    <col min="103" max="103" width="22.81640625" bestFit="1" customWidth="1"/>
    <col min="104" max="104" width="14.54296875" bestFit="1" customWidth="1"/>
    <col min="105" max="105" width="14.1796875" bestFit="1" customWidth="1"/>
    <col min="106" max="107" width="13" bestFit="1" customWidth="1"/>
    <col min="108" max="108" width="20.1796875" bestFit="1" customWidth="1"/>
    <col min="109" max="109" width="22.7265625" bestFit="1" customWidth="1"/>
    <col min="110" max="110" width="25.54296875" bestFit="1" customWidth="1"/>
    <col min="111" max="111" width="28.54296875" bestFit="1" customWidth="1"/>
    <col min="112" max="112" width="26.453125" bestFit="1" customWidth="1"/>
    <col min="113" max="114" width="19.81640625" bestFit="1" customWidth="1"/>
    <col min="115" max="115" width="18.81640625" bestFit="1" customWidth="1"/>
    <col min="116" max="116" width="18" bestFit="1" customWidth="1"/>
    <col min="117" max="117" width="17.1796875" bestFit="1" customWidth="1"/>
    <col min="118" max="118" width="16" bestFit="1" customWidth="1"/>
    <col min="119" max="119" width="34.453125" bestFit="1" customWidth="1"/>
    <col min="120" max="120" width="34.26953125" bestFit="1" customWidth="1"/>
    <col min="121" max="121" width="17" bestFit="1" customWidth="1"/>
    <col min="122" max="122" width="18.453125" bestFit="1" customWidth="1"/>
    <col min="123" max="123" width="18.81640625" bestFit="1" customWidth="1"/>
    <col min="124" max="124" width="18" bestFit="1" customWidth="1"/>
    <col min="125" max="125" width="17.1796875" bestFit="1" customWidth="1"/>
    <col min="126" max="126" width="16" bestFit="1" customWidth="1"/>
    <col min="127" max="127" width="24" bestFit="1" customWidth="1"/>
    <col min="128" max="128" width="27.54296875" bestFit="1" customWidth="1"/>
    <col min="129" max="129" width="19.81640625" bestFit="1" customWidth="1"/>
    <col min="130" max="130" width="25.1796875" bestFit="1" customWidth="1"/>
    <col min="131" max="131" width="21.54296875" bestFit="1" customWidth="1"/>
    <col min="132" max="132" width="19.81640625" bestFit="1" customWidth="1"/>
    <col min="133" max="136" width="19.81640625" customWidth="1"/>
    <col min="137" max="137" width="20.81640625" bestFit="1" customWidth="1"/>
    <col min="138" max="138" width="19.81640625" bestFit="1" customWidth="1"/>
    <col min="139" max="141" width="17.453125" bestFit="1" customWidth="1"/>
    <col min="142" max="142" width="19.81640625" bestFit="1" customWidth="1"/>
    <col min="143" max="144" width="19.81640625" customWidth="1"/>
    <col min="145" max="145" width="22.54296875" bestFit="1" customWidth="1"/>
    <col min="146" max="146" width="21.54296875" bestFit="1" customWidth="1"/>
    <col min="147" max="147" width="21.1796875" bestFit="1" customWidth="1"/>
    <col min="148" max="148" width="17.453125" bestFit="1" customWidth="1"/>
    <col min="149" max="149" width="12.81640625" bestFit="1" customWidth="1"/>
    <col min="150" max="150" width="20.54296875" bestFit="1" customWidth="1"/>
    <col min="151" max="151" width="21.453125" bestFit="1" customWidth="1"/>
    <col min="152" max="152" width="19.453125" bestFit="1" customWidth="1"/>
    <col min="153" max="153" width="15.1796875" bestFit="1" customWidth="1"/>
    <col min="154" max="154" width="19.81640625" bestFit="1" customWidth="1"/>
    <col min="155" max="155" width="23.26953125" bestFit="1" customWidth="1"/>
    <col min="156" max="156" width="18.453125" bestFit="1" customWidth="1"/>
    <col min="157" max="157" width="12.7265625" bestFit="1" customWidth="1"/>
    <col min="158" max="158" width="15" bestFit="1" customWidth="1"/>
    <col min="159" max="159" width="21.453125" bestFit="1" customWidth="1"/>
    <col min="160" max="160" width="20.81640625" bestFit="1" customWidth="1"/>
    <col min="161" max="161" width="15.1796875" bestFit="1" customWidth="1"/>
  </cols>
  <sheetData>
    <row r="1" spans="1:161" x14ac:dyDescent="0.35">
      <c r="A1" t="s">
        <v>349</v>
      </c>
      <c r="B1" t="s">
        <v>350</v>
      </c>
      <c r="C1" t="s">
        <v>273</v>
      </c>
      <c r="D1" t="s">
        <v>269</v>
      </c>
      <c r="E1" t="s">
        <v>372</v>
      </c>
      <c r="F1" t="s">
        <v>396</v>
      </c>
      <c r="G1" t="s">
        <v>397</v>
      </c>
      <c r="H1" t="s">
        <v>270</v>
      </c>
      <c r="I1" t="s">
        <v>271</v>
      </c>
      <c r="J1" t="s">
        <v>151</v>
      </c>
      <c r="K1" t="s">
        <v>272</v>
      </c>
      <c r="L1" t="s">
        <v>232</v>
      </c>
      <c r="M1" t="s">
        <v>233</v>
      </c>
      <c r="N1" t="s">
        <v>234</v>
      </c>
      <c r="O1" t="s">
        <v>235</v>
      </c>
      <c r="P1" t="s">
        <v>236</v>
      </c>
      <c r="Q1" t="s">
        <v>237</v>
      </c>
      <c r="R1" t="s">
        <v>279</v>
      </c>
      <c r="S1" t="s">
        <v>280</v>
      </c>
      <c r="T1" t="s">
        <v>281</v>
      </c>
      <c r="U1" t="s">
        <v>282</v>
      </c>
      <c r="V1" t="s">
        <v>373</v>
      </c>
      <c r="W1" t="s">
        <v>283</v>
      </c>
      <c r="X1" t="s">
        <v>284</v>
      </c>
      <c r="Y1" t="s">
        <v>311</v>
      </c>
      <c r="Z1" t="s">
        <v>327</v>
      </c>
      <c r="AA1" t="s">
        <v>312</v>
      </c>
      <c r="AB1" t="s">
        <v>313</v>
      </c>
      <c r="AC1" t="s">
        <v>314</v>
      </c>
      <c r="AD1" t="s">
        <v>315</v>
      </c>
      <c r="AE1" t="s">
        <v>214</v>
      </c>
      <c r="AF1" t="s">
        <v>215</v>
      </c>
      <c r="AG1" t="s">
        <v>216</v>
      </c>
      <c r="AH1" t="s">
        <v>217</v>
      </c>
      <c r="AI1" t="s">
        <v>218</v>
      </c>
      <c r="AJ1" t="s">
        <v>316</v>
      </c>
      <c r="AK1" t="s">
        <v>317</v>
      </c>
      <c r="AL1" t="s">
        <v>219</v>
      </c>
      <c r="AM1" t="s">
        <v>220</v>
      </c>
      <c r="AN1" t="s">
        <v>221</v>
      </c>
      <c r="AO1" t="s">
        <v>222</v>
      </c>
      <c r="AP1" t="s">
        <v>223</v>
      </c>
      <c r="AQ1" t="s">
        <v>319</v>
      </c>
      <c r="AR1" t="s">
        <v>318</v>
      </c>
      <c r="AS1" s="67" t="s">
        <v>428</v>
      </c>
      <c r="AT1" s="67" t="s">
        <v>429</v>
      </c>
      <c r="AU1" s="67" t="s">
        <v>430</v>
      </c>
      <c r="AV1" s="67" t="s">
        <v>431</v>
      </c>
      <c r="AW1" t="s">
        <v>320</v>
      </c>
      <c r="AX1" t="s">
        <v>321</v>
      </c>
      <c r="AY1" t="s">
        <v>322</v>
      </c>
      <c r="AZ1" t="s">
        <v>340</v>
      </c>
      <c r="BA1" t="s">
        <v>341</v>
      </c>
      <c r="BB1" t="s">
        <v>224</v>
      </c>
      <c r="BC1" t="s">
        <v>225</v>
      </c>
      <c r="BD1" t="s">
        <v>226</v>
      </c>
      <c r="BE1" t="s">
        <v>323</v>
      </c>
      <c r="BF1" s="67" t="s">
        <v>432</v>
      </c>
      <c r="BG1" s="67" t="s">
        <v>433</v>
      </c>
      <c r="BH1" t="s">
        <v>324</v>
      </c>
      <c r="BI1" t="s">
        <v>227</v>
      </c>
      <c r="BJ1" t="s">
        <v>228</v>
      </c>
      <c r="BK1" t="s">
        <v>229</v>
      </c>
      <c r="BL1" t="s">
        <v>230</v>
      </c>
      <c r="BM1" t="s">
        <v>231</v>
      </c>
      <c r="BN1" t="s">
        <v>285</v>
      </c>
      <c r="BO1" t="s">
        <v>286</v>
      </c>
      <c r="BP1" t="s">
        <v>287</v>
      </c>
      <c r="BQ1" t="s">
        <v>290</v>
      </c>
      <c r="BR1" t="s">
        <v>291</v>
      </c>
      <c r="BS1" s="68" t="s">
        <v>436</v>
      </c>
      <c r="BT1" s="68" t="s">
        <v>435</v>
      </c>
      <c r="BU1" s="68" t="s">
        <v>434</v>
      </c>
      <c r="BV1" s="68" t="s">
        <v>437</v>
      </c>
      <c r="BW1" s="68" t="s">
        <v>438</v>
      </c>
      <c r="BX1" s="68" t="s">
        <v>439</v>
      </c>
      <c r="BY1" s="68" t="s">
        <v>440</v>
      </c>
      <c r="BZ1" s="68" t="s">
        <v>441</v>
      </c>
      <c r="CA1" s="68" t="s">
        <v>444</v>
      </c>
      <c r="CB1" s="68" t="s">
        <v>443</v>
      </c>
      <c r="CC1" s="68" t="s">
        <v>442</v>
      </c>
      <c r="CD1" s="68" t="s">
        <v>445</v>
      </c>
      <c r="CE1" s="68" t="s">
        <v>446</v>
      </c>
      <c r="CF1" s="68" t="s">
        <v>447</v>
      </c>
      <c r="CG1" t="s">
        <v>292</v>
      </c>
      <c r="CH1" t="s">
        <v>377</v>
      </c>
      <c r="CI1" t="s">
        <v>378</v>
      </c>
      <c r="CJ1" t="s">
        <v>379</v>
      </c>
      <c r="CK1" t="s">
        <v>381</v>
      </c>
      <c r="CL1" t="s">
        <v>380</v>
      </c>
      <c r="CM1" t="s">
        <v>382</v>
      </c>
      <c r="CN1" t="s">
        <v>383</v>
      </c>
      <c r="CO1" t="s">
        <v>386</v>
      </c>
      <c r="CP1" t="s">
        <v>384</v>
      </c>
      <c r="CQ1" t="s">
        <v>385</v>
      </c>
      <c r="CR1" t="s">
        <v>293</v>
      </c>
      <c r="CS1" t="s">
        <v>375</v>
      </c>
      <c r="CT1" t="s">
        <v>294</v>
      </c>
      <c r="CU1" t="s">
        <v>376</v>
      </c>
      <c r="CV1" t="s">
        <v>295</v>
      </c>
      <c r="CW1" t="s">
        <v>297</v>
      </c>
      <c r="CX1" t="s">
        <v>296</v>
      </c>
      <c r="CY1" t="s">
        <v>298</v>
      </c>
      <c r="CZ1" t="s">
        <v>307</v>
      </c>
      <c r="DA1" t="s">
        <v>310</v>
      </c>
      <c r="DB1" t="s">
        <v>309</v>
      </c>
      <c r="DC1" t="s">
        <v>308</v>
      </c>
      <c r="DD1" t="s">
        <v>325</v>
      </c>
      <c r="DE1" t="s">
        <v>326</v>
      </c>
      <c r="DF1" t="s">
        <v>328</v>
      </c>
      <c r="DG1" t="s">
        <v>329</v>
      </c>
      <c r="DH1" t="s">
        <v>330</v>
      </c>
      <c r="DI1" t="s">
        <v>238</v>
      </c>
      <c r="DJ1" t="s">
        <v>240</v>
      </c>
      <c r="DK1" t="s">
        <v>239</v>
      </c>
      <c r="DL1" t="s">
        <v>241</v>
      </c>
      <c r="DM1" t="s">
        <v>242</v>
      </c>
      <c r="DN1" t="s">
        <v>243</v>
      </c>
      <c r="DO1" t="s">
        <v>331</v>
      </c>
      <c r="DP1" t="s">
        <v>332</v>
      </c>
      <c r="DQ1" t="s">
        <v>244</v>
      </c>
      <c r="DR1" t="s">
        <v>245</v>
      </c>
      <c r="DS1" t="s">
        <v>246</v>
      </c>
      <c r="DT1" t="s">
        <v>247</v>
      </c>
      <c r="DU1" t="s">
        <v>248</v>
      </c>
      <c r="DV1" t="s">
        <v>249</v>
      </c>
      <c r="DW1" t="s">
        <v>333</v>
      </c>
      <c r="DX1" t="s">
        <v>334</v>
      </c>
      <c r="DY1" t="s">
        <v>335</v>
      </c>
      <c r="DZ1" t="s">
        <v>336</v>
      </c>
      <c r="EA1" t="s">
        <v>337</v>
      </c>
      <c r="EB1" t="s">
        <v>338</v>
      </c>
      <c r="EC1" s="67" t="s">
        <v>448</v>
      </c>
      <c r="ED1" s="67" t="s">
        <v>449</v>
      </c>
      <c r="EE1" s="67" t="s">
        <v>450</v>
      </c>
      <c r="EF1" s="67" t="s">
        <v>451</v>
      </c>
      <c r="EG1" t="s">
        <v>339</v>
      </c>
      <c r="EH1" t="s">
        <v>342</v>
      </c>
      <c r="EI1" t="s">
        <v>250</v>
      </c>
      <c r="EJ1" t="s">
        <v>251</v>
      </c>
      <c r="EK1" t="s">
        <v>252</v>
      </c>
      <c r="EL1" t="s">
        <v>343</v>
      </c>
      <c r="EM1" s="67" t="s">
        <v>452</v>
      </c>
      <c r="EN1" s="67" t="s">
        <v>453</v>
      </c>
      <c r="EO1" t="s">
        <v>344</v>
      </c>
      <c r="EP1" t="s">
        <v>253</v>
      </c>
      <c r="EQ1" t="s">
        <v>254</v>
      </c>
      <c r="ER1" t="s">
        <v>255</v>
      </c>
      <c r="ES1" t="s">
        <v>256</v>
      </c>
      <c r="ET1" t="s">
        <v>257</v>
      </c>
      <c r="EU1" t="s">
        <v>258</v>
      </c>
      <c r="EV1" t="s">
        <v>259</v>
      </c>
      <c r="EW1" t="s">
        <v>260</v>
      </c>
      <c r="EX1" t="s">
        <v>107</v>
      </c>
      <c r="EY1" t="s">
        <v>261</v>
      </c>
      <c r="EZ1" t="s">
        <v>262</v>
      </c>
      <c r="FA1" t="s">
        <v>263</v>
      </c>
      <c r="FB1" t="s">
        <v>264</v>
      </c>
      <c r="FC1" t="s">
        <v>265</v>
      </c>
      <c r="FD1" t="s">
        <v>266</v>
      </c>
      <c r="FE1" t="s">
        <v>267</v>
      </c>
    </row>
    <row r="2" spans="1:161" x14ac:dyDescent="0.35">
      <c r="A2">
        <f>'Cover Page'!B3</f>
        <v>0</v>
      </c>
      <c r="B2" t="str">
        <f>'Cover Page'!D3</f>
        <v>&lt;Select&gt;</v>
      </c>
      <c r="C2" s="48">
        <v>4</v>
      </c>
      <c r="D2" s="47">
        <f>General!C2</f>
        <v>1.02</v>
      </c>
      <c r="E2" s="47" t="str">
        <f>'Cover Page'!F3</f>
        <v>&lt;Select&gt;</v>
      </c>
      <c r="F2" s="62">
        <f>'Cover Page'!D4</f>
        <v>0</v>
      </c>
      <c r="G2" s="63">
        <f>'Cover Page'!F4</f>
        <v>0</v>
      </c>
      <c r="H2" t="b">
        <f>'Cover Page'!G16</f>
        <v>0</v>
      </c>
      <c r="I2" t="b">
        <f>'Cover Page'!G17</f>
        <v>0</v>
      </c>
      <c r="J2" t="b">
        <f>'Cover Page'!G18</f>
        <v>0</v>
      </c>
      <c r="K2" t="str">
        <f>'Cover Page'!B19</f>
        <v>&lt;Select&gt;</v>
      </c>
      <c r="L2">
        <f>COUNTIF(RB!C4:C10,"Complied")</f>
        <v>0</v>
      </c>
      <c r="M2">
        <f>COUNTIF(RB!C13:C53,"Selected and Complied")</f>
        <v>0</v>
      </c>
      <c r="N2">
        <f>COUNTIF(RB!C34:C45,"Selected and Complied")</f>
        <v>0</v>
      </c>
      <c r="O2">
        <f>COUNTIF(NRB!C5:C52,"Complied")</f>
        <v>0</v>
      </c>
      <c r="P2">
        <f>COUNTIF(NRB!C55:C113,"Selected and Complied")</f>
        <v>0</v>
      </c>
      <c r="Q2">
        <f>COUNTIF(NRB!C78:C89,"Selected and Complied")</f>
        <v>0</v>
      </c>
      <c r="R2" t="str">
        <f>RB!C4</f>
        <v>&lt;Select&gt;</v>
      </c>
      <c r="S2" t="str">
        <f>RB!C5</f>
        <v>&lt;Select&gt;</v>
      </c>
      <c r="T2" t="str">
        <f>RB!C6</f>
        <v>&lt;Select&gt;</v>
      </c>
      <c r="U2" t="str">
        <f>RB!C7</f>
        <v>&lt;Select&gt;</v>
      </c>
      <c r="V2" s="64">
        <f>RB!E8</f>
        <v>0</v>
      </c>
      <c r="W2" t="str">
        <f>RB!C9</f>
        <v>&lt;Select&gt;</v>
      </c>
      <c r="X2" t="str">
        <f>RB!C10</f>
        <v>&lt;Select&gt;</v>
      </c>
      <c r="Y2" t="str">
        <f>RB!C13</f>
        <v>&lt;Select&gt;</v>
      </c>
      <c r="Z2" t="str">
        <f>RB!C14</f>
        <v>&lt;Select&gt;</v>
      </c>
      <c r="AA2" t="str">
        <f>RB!C15</f>
        <v>&lt;Select&gt;</v>
      </c>
      <c r="AB2" t="str">
        <f>RB!C17</f>
        <v>&lt;Select&gt;</v>
      </c>
      <c r="AC2" t="str">
        <f>RB!C18</f>
        <v>&lt;Select&gt;</v>
      </c>
      <c r="AD2" t="str">
        <f>RB!C19</f>
        <v>&lt;Select&gt;</v>
      </c>
      <c r="AE2" t="b">
        <f>RB!H20</f>
        <v>0</v>
      </c>
      <c r="AF2" t="b">
        <f>RB!H21</f>
        <v>0</v>
      </c>
      <c r="AG2" t="b">
        <f>RB!H22</f>
        <v>0</v>
      </c>
      <c r="AH2" t="b">
        <f>RB!H23</f>
        <v>0</v>
      </c>
      <c r="AI2" t="b">
        <f>RB!H24</f>
        <v>0</v>
      </c>
      <c r="AJ2" t="str">
        <f>RB!C26</f>
        <v>&lt;Select&gt;</v>
      </c>
      <c r="AK2" t="str">
        <f>RB!C27</f>
        <v>&lt;Select&gt;</v>
      </c>
      <c r="AL2" t="b">
        <f>RB!H28</f>
        <v>0</v>
      </c>
      <c r="AM2" t="b">
        <f>RB!H29</f>
        <v>0</v>
      </c>
      <c r="AN2" t="b">
        <f>RB!H30</f>
        <v>0</v>
      </c>
      <c r="AO2" t="b">
        <f>RB!H31</f>
        <v>0</v>
      </c>
      <c r="AP2" t="b">
        <f>RB!H32</f>
        <v>0</v>
      </c>
      <c r="AQ2" t="str">
        <f>RB!C34</f>
        <v>&lt;Select&gt;</v>
      </c>
      <c r="AR2" t="str">
        <f>RB!C35</f>
        <v>&lt;Select&gt;</v>
      </c>
      <c r="AS2">
        <f>RB!E40</f>
        <v>0</v>
      </c>
      <c r="AT2">
        <f>RB!E41</f>
        <v>0</v>
      </c>
      <c r="AU2">
        <f>RB!E42</f>
        <v>0</v>
      </c>
      <c r="AV2">
        <f>RB!E43</f>
        <v>0</v>
      </c>
      <c r="AW2" t="str">
        <f>RB!C36</f>
        <v>&lt;Select&gt;</v>
      </c>
      <c r="AX2" t="str">
        <f>RB!C38</f>
        <v>&lt;Select&gt;</v>
      </c>
      <c r="AY2" t="str">
        <f>RB!C39</f>
        <v>&lt;Select&gt;</v>
      </c>
      <c r="AZ2" t="str">
        <f>RB!C44</f>
        <v>&lt;Select&gt;</v>
      </c>
      <c r="BA2" t="str">
        <f>RB!C45</f>
        <v>&lt;Select&gt;</v>
      </c>
      <c r="BB2">
        <f>RB!B47</f>
        <v>0</v>
      </c>
      <c r="BC2">
        <f>RB!B48</f>
        <v>0</v>
      </c>
      <c r="BD2">
        <f>RB!B49</f>
        <v>0</v>
      </c>
      <c r="BE2" t="str">
        <f>RB!C50</f>
        <v>&lt;Select&gt;</v>
      </c>
      <c r="BF2">
        <f>RB!E51</f>
        <v>0</v>
      </c>
      <c r="BG2">
        <f>RB!E52</f>
        <v>0</v>
      </c>
      <c r="BH2" t="str">
        <f>RB!C53</f>
        <v>&lt;Select&gt;</v>
      </c>
      <c r="BI2" t="b">
        <f>RB!H54</f>
        <v>0</v>
      </c>
      <c r="BJ2" t="b">
        <f>RB!H55</f>
        <v>0</v>
      </c>
      <c r="BK2" t="b">
        <f>RB!H56</f>
        <v>0</v>
      </c>
      <c r="BL2" t="b">
        <f>RB!H57</f>
        <v>0</v>
      </c>
      <c r="BM2">
        <f>RB!E58</f>
        <v>0</v>
      </c>
      <c r="BN2" t="str">
        <f>NRB!C5</f>
        <v>&lt;Select&gt;</v>
      </c>
      <c r="BO2" t="str">
        <f>NRB!C6</f>
        <v>&lt;Select&gt;</v>
      </c>
      <c r="BP2" t="str">
        <f>NRB!C8</f>
        <v>&lt;Select&gt;</v>
      </c>
      <c r="BQ2" t="str">
        <f>NRB!C9</f>
        <v>&lt;Select&gt;</v>
      </c>
      <c r="BR2" t="str">
        <f>NRB!C10</f>
        <v>&lt;Select&gt;</v>
      </c>
      <c r="BS2" s="69">
        <f>NRB!E11</f>
        <v>0</v>
      </c>
      <c r="BT2" s="69">
        <f>NRB!E12</f>
        <v>0</v>
      </c>
      <c r="BU2" s="69">
        <f>NRB!E13</f>
        <v>0</v>
      </c>
      <c r="BV2" s="69">
        <f>NRB!E14</f>
        <v>0</v>
      </c>
      <c r="BW2" s="69">
        <f>NRB!E15</f>
        <v>0</v>
      </c>
      <c r="BX2" s="69">
        <f>NRB!E16</f>
        <v>0</v>
      </c>
      <c r="BY2" s="69">
        <f>NRB!E17</f>
        <v>0</v>
      </c>
      <c r="BZ2" s="69">
        <f>NRB!E18</f>
        <v>0</v>
      </c>
      <c r="CA2">
        <f>NRB!E19</f>
        <v>0</v>
      </c>
      <c r="CB2">
        <f>NRB!E20</f>
        <v>0</v>
      </c>
      <c r="CC2">
        <f>NRB!E21</f>
        <v>0</v>
      </c>
      <c r="CD2">
        <f>NRB!E22</f>
        <v>0</v>
      </c>
      <c r="CE2">
        <f>NRB!E23</f>
        <v>0</v>
      </c>
      <c r="CF2" s="69">
        <f>NRB!E24</f>
        <v>0</v>
      </c>
      <c r="CG2" t="str">
        <f>NRB!C26</f>
        <v>&lt;Select&gt;</v>
      </c>
      <c r="CH2" s="57">
        <f>NRB!E28</f>
        <v>0</v>
      </c>
      <c r="CI2" s="57">
        <f>NRB!E29</f>
        <v>0</v>
      </c>
      <c r="CJ2" s="57">
        <f>NRB!E30</f>
        <v>0</v>
      </c>
      <c r="CK2" s="57">
        <f>NRB!E31</f>
        <v>0</v>
      </c>
      <c r="CL2" s="57">
        <f>NRB!E32</f>
        <v>0</v>
      </c>
      <c r="CM2" s="57">
        <f>NRB!E33</f>
        <v>0</v>
      </c>
      <c r="CN2" s="57">
        <f>NRB!E34</f>
        <v>0</v>
      </c>
      <c r="CO2" s="57">
        <f>NRB!E35</f>
        <v>0</v>
      </c>
      <c r="CP2" s="57">
        <f>NRB!E36</f>
        <v>0</v>
      </c>
      <c r="CQ2" s="57">
        <f>NRB!E37</f>
        <v>0</v>
      </c>
      <c r="CR2" t="str">
        <f>NRB!C39</f>
        <v>&lt;Select&gt;</v>
      </c>
      <c r="CS2" s="64">
        <f>NRB!E40</f>
        <v>0</v>
      </c>
      <c r="CT2" t="str">
        <f>NRB!C41</f>
        <v>&lt;Select&gt;</v>
      </c>
      <c r="CU2" s="64">
        <f>NRB!E42</f>
        <v>0</v>
      </c>
      <c r="CV2" t="str">
        <f>NRB!C43</f>
        <v>&lt;Select&gt;</v>
      </c>
      <c r="CW2" t="str">
        <f>NRB!C45</f>
        <v>&lt;Select&gt;</v>
      </c>
      <c r="CX2" t="str">
        <f>NRB!C46</f>
        <v>&lt;Select&gt;</v>
      </c>
      <c r="CY2" t="str">
        <f>NRB!C47</f>
        <v>&lt;Select&gt;</v>
      </c>
      <c r="CZ2" t="str">
        <f>NRB!C49</f>
        <v>&lt;Select&gt;</v>
      </c>
      <c r="DA2" t="str">
        <f>NRB!C50</f>
        <v>&lt;Select&gt;</v>
      </c>
      <c r="DB2" t="str">
        <f>NRB!C51</f>
        <v>&lt;Select&gt;</v>
      </c>
      <c r="DC2" t="str">
        <f>NRB!C52</f>
        <v>&lt;Select&gt;</v>
      </c>
      <c r="DD2" t="str">
        <f>NRB!C55</f>
        <v>&lt;Select&gt;</v>
      </c>
      <c r="DE2" t="str">
        <f>NRB!C56</f>
        <v>&lt;Select&gt;</v>
      </c>
      <c r="DF2" t="str">
        <f>NRB!C57</f>
        <v>&lt;Select&gt;</v>
      </c>
      <c r="DG2" t="str">
        <f>NRB!C59</f>
        <v>&lt;Select&gt;</v>
      </c>
      <c r="DH2" t="str">
        <f>NRB!C60</f>
        <v>&lt;Select&gt;</v>
      </c>
      <c r="DI2" t="b">
        <f>NRB!H61</f>
        <v>0</v>
      </c>
      <c r="DJ2" t="b">
        <f>NRB!H62</f>
        <v>0</v>
      </c>
      <c r="DK2" t="b">
        <f>NRB!H63</f>
        <v>0</v>
      </c>
      <c r="DL2" t="b">
        <f>NRB!H64</f>
        <v>0</v>
      </c>
      <c r="DM2" t="b">
        <f>NRB!H65</f>
        <v>0</v>
      </c>
      <c r="DN2" t="b">
        <f>NRB!H66</f>
        <v>0</v>
      </c>
      <c r="DO2" t="str">
        <f>NRB!C68</f>
        <v>&lt;Select&gt;</v>
      </c>
      <c r="DP2" t="str">
        <f>NRB!C69</f>
        <v>&lt;Select&gt;</v>
      </c>
      <c r="DQ2" t="b">
        <f>NRB!H70</f>
        <v>0</v>
      </c>
      <c r="DR2" t="b">
        <f>NRB!H71</f>
        <v>0</v>
      </c>
      <c r="DS2" t="b">
        <f>NRB!H72</f>
        <v>0</v>
      </c>
      <c r="DT2" t="b">
        <f>NRB!H73</f>
        <v>0</v>
      </c>
      <c r="DU2" t="b">
        <f>NRB!H74</f>
        <v>0</v>
      </c>
      <c r="DV2" t="b">
        <f>NRB!H75</f>
        <v>0</v>
      </c>
      <c r="DW2" t="str">
        <f>NRB!C76</f>
        <v>&lt;Select&gt;</v>
      </c>
      <c r="DX2" t="str">
        <f>NRB!C78</f>
        <v>&lt;Select&gt;</v>
      </c>
      <c r="DY2" t="str">
        <f>NRB!C79</f>
        <v>&lt;Select&gt;</v>
      </c>
      <c r="DZ2" t="str">
        <f>NRB!C80</f>
        <v>&lt;Select&gt;</v>
      </c>
      <c r="EA2" t="str">
        <f>NRB!C82</f>
        <v>&lt;Select&gt;</v>
      </c>
      <c r="EB2" t="str">
        <f>NRB!C83</f>
        <v>&lt;Select&gt;</v>
      </c>
      <c r="EC2">
        <f>NRB!E84</f>
        <v>0</v>
      </c>
      <c r="ED2">
        <f>NRB!E85</f>
        <v>0</v>
      </c>
      <c r="EE2">
        <f>NRB!E86</f>
        <v>0</v>
      </c>
      <c r="EF2">
        <f>NRB!E87</f>
        <v>0</v>
      </c>
      <c r="EG2" t="str">
        <f>NRB!C88</f>
        <v>&lt;Select&gt;</v>
      </c>
      <c r="EH2" t="str">
        <f>NRB!C89</f>
        <v>&lt;Select&gt;</v>
      </c>
      <c r="EI2">
        <f>NRB!B91</f>
        <v>0</v>
      </c>
      <c r="EJ2">
        <f>NRB!B92</f>
        <v>0</v>
      </c>
      <c r="EK2">
        <f>NRB!B93</f>
        <v>0</v>
      </c>
      <c r="EL2" t="str">
        <f>NRB!C94</f>
        <v>&lt;Select&gt;</v>
      </c>
      <c r="EM2">
        <f>NRB!E95</f>
        <v>0</v>
      </c>
      <c r="EN2">
        <f>NRB!E96</f>
        <v>0</v>
      </c>
      <c r="EO2" t="str">
        <f>NRB!C97</f>
        <v>&lt;Select&gt;</v>
      </c>
      <c r="EP2" t="b">
        <f>NRB!H98</f>
        <v>0</v>
      </c>
      <c r="EQ2" t="b">
        <f>NRB!H99</f>
        <v>0</v>
      </c>
      <c r="ER2" t="b">
        <f>NRB!H100</f>
        <v>0</v>
      </c>
      <c r="ES2" t="b">
        <f>NRB!H101</f>
        <v>0</v>
      </c>
      <c r="ET2" t="b">
        <f>NRB!H102</f>
        <v>0</v>
      </c>
      <c r="EU2" t="b">
        <f>NRB!H103</f>
        <v>0</v>
      </c>
      <c r="EV2" t="b">
        <f>NRB!H104</f>
        <v>0</v>
      </c>
      <c r="EW2">
        <f>NRB!E105</f>
        <v>0</v>
      </c>
      <c r="EX2" t="str">
        <f>NRB!C106</f>
        <v>&lt;Select&gt;</v>
      </c>
      <c r="EY2" t="b">
        <f>NRB!H107</f>
        <v>0</v>
      </c>
      <c r="EZ2" t="b">
        <f>NRB!H108</f>
        <v>0</v>
      </c>
      <c r="FA2" t="b">
        <f>NRB!H109</f>
        <v>0</v>
      </c>
      <c r="FB2" t="b">
        <f>NRB!H110</f>
        <v>0</v>
      </c>
      <c r="FC2" t="b">
        <f>NRB!H111</f>
        <v>0</v>
      </c>
      <c r="FD2" t="b">
        <f>NRB!H112</f>
        <v>0</v>
      </c>
      <c r="FE2">
        <f>NRB!E113</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839F-7BD1-4E6A-8F6A-FEB52F6DCCCC}">
  <dimension ref="A1:FE24"/>
  <sheetViews>
    <sheetView topLeftCell="V1" zoomScaleNormal="100" workbookViewId="0">
      <selection activeCell="Y9" sqref="Y9"/>
    </sheetView>
  </sheetViews>
  <sheetFormatPr defaultColWidth="8.54296875" defaultRowHeight="14.5" x14ac:dyDescent="0.35"/>
  <cols>
    <col min="1" max="1" width="9.7265625" bestFit="1" customWidth="1"/>
    <col min="2" max="2" width="19.453125" bestFit="1" customWidth="1"/>
    <col min="3" max="3" width="10" bestFit="1" customWidth="1"/>
    <col min="4" max="4" width="13.1796875" bestFit="1" customWidth="1"/>
    <col min="5" max="5" width="13.1796875" customWidth="1"/>
    <col min="6" max="6" width="15.453125" bestFit="1" customWidth="1"/>
    <col min="7" max="7" width="23.81640625" bestFit="1" customWidth="1"/>
    <col min="8" max="9" width="7.54296875" bestFit="1" customWidth="1"/>
    <col min="10" max="10" width="14.54296875" bestFit="1" customWidth="1"/>
    <col min="11" max="11" width="28.1796875" bestFit="1" customWidth="1"/>
    <col min="12" max="13" width="7.453125" bestFit="1" customWidth="1"/>
    <col min="14" max="14" width="6.7265625" bestFit="1" customWidth="1"/>
    <col min="17" max="17" width="6.7265625" bestFit="1" customWidth="1"/>
    <col min="18" max="19" width="13" bestFit="1" customWidth="1"/>
    <col min="20" max="20" width="16.54296875" bestFit="1" customWidth="1"/>
    <col min="21" max="21" width="13.54296875" bestFit="1" customWidth="1"/>
    <col min="22" max="22" width="16.54296875" bestFit="1" customWidth="1"/>
    <col min="23" max="24" width="13" bestFit="1" customWidth="1"/>
    <col min="25" max="25" width="19" bestFit="1" customWidth="1"/>
    <col min="26" max="26" width="21.453125" bestFit="1" customWidth="1"/>
    <col min="27" max="27" width="24.1796875" bestFit="1" customWidth="1"/>
    <col min="28" max="28" width="28.81640625" bestFit="1" customWidth="1"/>
    <col min="29" max="29" width="23.453125" bestFit="1" customWidth="1"/>
    <col min="30" max="30" width="24.81640625" bestFit="1" customWidth="1"/>
    <col min="31" max="31" width="19.81640625" bestFit="1" customWidth="1"/>
    <col min="32" max="32" width="27.26953125" bestFit="1" customWidth="1"/>
    <col min="33" max="35" width="19.81640625" bestFit="1" customWidth="1"/>
    <col min="36" max="36" width="33.453125" bestFit="1" customWidth="1"/>
    <col min="37" max="37" width="37.54296875" bestFit="1" customWidth="1"/>
    <col min="38" max="38" width="14.7265625" bestFit="1" customWidth="1"/>
    <col min="39" max="39" width="27.54296875" bestFit="1" customWidth="1"/>
    <col min="40" max="40" width="17.54296875" bestFit="1" customWidth="1"/>
    <col min="41" max="41" width="16.54296875" bestFit="1" customWidth="1"/>
    <col min="42" max="42" width="16.26953125" bestFit="1" customWidth="1"/>
    <col min="43" max="43" width="26.453125" bestFit="1" customWidth="1"/>
    <col min="44" max="44" width="19.81640625" bestFit="1" customWidth="1"/>
    <col min="45" max="45" width="23.81640625" bestFit="1" customWidth="1"/>
    <col min="46" max="46" width="20.26953125" bestFit="1" customWidth="1"/>
    <col min="47" max="47" width="19.81640625" bestFit="1" customWidth="1"/>
    <col min="48" max="51" width="19.81640625" customWidth="1"/>
    <col min="52" max="53" width="19.81640625" bestFit="1" customWidth="1"/>
    <col min="54" max="56" width="16.1796875" bestFit="1" customWidth="1"/>
    <col min="57" max="57" width="19.81640625" bestFit="1" customWidth="1"/>
    <col min="58" max="59" width="19.81640625" customWidth="1"/>
    <col min="60" max="60" width="21.453125" bestFit="1" customWidth="1"/>
    <col min="61" max="61" width="23.453125" bestFit="1" customWidth="1"/>
    <col min="62" max="62" width="28" bestFit="1" customWidth="1"/>
    <col min="63" max="63" width="16.26953125" bestFit="1" customWidth="1"/>
    <col min="64" max="64" width="23.453125" bestFit="1" customWidth="1"/>
    <col min="65" max="65" width="13.81640625" bestFit="1" customWidth="1"/>
    <col min="66" max="67" width="13" bestFit="1" customWidth="1"/>
    <col min="68" max="68" width="18" bestFit="1" customWidth="1"/>
    <col min="69" max="69" width="19.1796875" bestFit="1" customWidth="1"/>
    <col min="70" max="70" width="13" bestFit="1" customWidth="1"/>
    <col min="71" max="84" width="13" customWidth="1"/>
    <col min="85" max="85" width="13" bestFit="1" customWidth="1"/>
    <col min="86" max="86" width="17.453125" bestFit="1" customWidth="1"/>
    <col min="87" max="87" width="16.1796875" bestFit="1" customWidth="1"/>
    <col min="88" max="88" width="13.81640625" bestFit="1" customWidth="1"/>
    <col min="89" max="89" width="24.1796875" bestFit="1" customWidth="1"/>
    <col min="90" max="90" width="23" bestFit="1" customWidth="1"/>
    <col min="91" max="91" width="20.54296875" bestFit="1" customWidth="1"/>
    <col min="92" max="95" width="13" customWidth="1"/>
    <col min="96" max="96" width="17.26953125" bestFit="1" customWidth="1"/>
    <col min="97" max="97" width="17.26953125" customWidth="1"/>
    <col min="98" max="98" width="13.453125" bestFit="1" customWidth="1"/>
    <col min="99" max="99" width="13.453125" customWidth="1"/>
    <col min="100" max="100" width="13.453125" bestFit="1" customWidth="1"/>
    <col min="101" max="101" width="18.453125" bestFit="1" customWidth="1"/>
    <col min="102" max="102" width="16.1796875" bestFit="1" customWidth="1"/>
    <col min="103" max="103" width="22.81640625" bestFit="1" customWidth="1"/>
    <col min="104" max="104" width="14.54296875" bestFit="1" customWidth="1"/>
    <col min="105" max="105" width="14.1796875" bestFit="1" customWidth="1"/>
    <col min="106" max="107" width="13" bestFit="1" customWidth="1"/>
    <col min="108" max="108" width="20.1796875" bestFit="1" customWidth="1"/>
    <col min="109" max="109" width="22.7265625" bestFit="1" customWidth="1"/>
    <col min="110" max="110" width="25.54296875" bestFit="1" customWidth="1"/>
    <col min="111" max="111" width="28.54296875" bestFit="1" customWidth="1"/>
    <col min="112" max="112" width="26.453125" bestFit="1" customWidth="1"/>
    <col min="113" max="114" width="19.81640625" bestFit="1" customWidth="1"/>
    <col min="115" max="115" width="18.81640625" bestFit="1" customWidth="1"/>
    <col min="116" max="116" width="18" bestFit="1" customWidth="1"/>
    <col min="117" max="117" width="17.1796875" bestFit="1" customWidth="1"/>
    <col min="118" max="118" width="16" bestFit="1" customWidth="1"/>
    <col min="119" max="119" width="34.453125" bestFit="1" customWidth="1"/>
    <col min="120" max="120" width="34.26953125" bestFit="1" customWidth="1"/>
    <col min="121" max="121" width="17" bestFit="1" customWidth="1"/>
    <col min="122" max="122" width="18.453125" bestFit="1" customWidth="1"/>
    <col min="123" max="123" width="18.81640625" bestFit="1" customWidth="1"/>
    <col min="124" max="124" width="18" bestFit="1" customWidth="1"/>
    <col min="125" max="125" width="17.1796875" bestFit="1" customWidth="1"/>
    <col min="126" max="126" width="16" bestFit="1" customWidth="1"/>
    <col min="127" max="127" width="24" bestFit="1" customWidth="1"/>
    <col min="128" max="128" width="27.54296875" bestFit="1" customWidth="1"/>
    <col min="129" max="129" width="19.81640625" bestFit="1" customWidth="1"/>
    <col min="130" max="130" width="25.1796875" bestFit="1" customWidth="1"/>
    <col min="131" max="131" width="21.54296875" bestFit="1" customWidth="1"/>
    <col min="132" max="132" width="19.81640625" bestFit="1" customWidth="1"/>
    <col min="133" max="136" width="19.81640625" customWidth="1"/>
    <col min="137" max="137" width="20.81640625" bestFit="1" customWidth="1"/>
    <col min="138" max="138" width="19.81640625" bestFit="1" customWidth="1"/>
    <col min="139" max="141" width="17.453125" bestFit="1" customWidth="1"/>
    <col min="142" max="142" width="19.81640625" bestFit="1" customWidth="1"/>
    <col min="143" max="144" width="19.81640625" customWidth="1"/>
    <col min="145" max="145" width="22.54296875" bestFit="1" customWidth="1"/>
    <col min="146" max="146" width="21.54296875" bestFit="1" customWidth="1"/>
    <col min="147" max="147" width="21.1796875" bestFit="1" customWidth="1"/>
    <col min="148" max="148" width="17.453125" bestFit="1" customWidth="1"/>
    <col min="149" max="149" width="12.81640625" bestFit="1" customWidth="1"/>
    <col min="150" max="150" width="20.54296875" bestFit="1" customWidth="1"/>
    <col min="151" max="151" width="21.453125" bestFit="1" customWidth="1"/>
    <col min="152" max="152" width="19.453125" bestFit="1" customWidth="1"/>
    <col min="153" max="153" width="15.1796875" bestFit="1" customWidth="1"/>
    <col min="154" max="154" width="19.81640625" bestFit="1" customWidth="1"/>
    <col min="155" max="155" width="23.26953125" bestFit="1" customWidth="1"/>
    <col min="156" max="156" width="18.453125" bestFit="1" customWidth="1"/>
    <col min="157" max="157" width="12.7265625" bestFit="1" customWidth="1"/>
    <col min="158" max="158" width="15" bestFit="1" customWidth="1"/>
    <col min="159" max="159" width="21.453125" bestFit="1" customWidth="1"/>
    <col min="160" max="160" width="20.81640625" bestFit="1" customWidth="1"/>
    <col min="161" max="161" width="15.1796875" bestFit="1" customWidth="1"/>
  </cols>
  <sheetData>
    <row r="1" spans="1:161" x14ac:dyDescent="0.35">
      <c r="A1" t="s">
        <v>349</v>
      </c>
      <c r="B1" t="s">
        <v>350</v>
      </c>
      <c r="C1" t="s">
        <v>273</v>
      </c>
      <c r="D1" t="s">
        <v>269</v>
      </c>
      <c r="E1" t="s">
        <v>372</v>
      </c>
      <c r="F1" t="s">
        <v>396</v>
      </c>
      <c r="G1" t="s">
        <v>397</v>
      </c>
      <c r="H1" t="s">
        <v>270</v>
      </c>
      <c r="I1" t="s">
        <v>271</v>
      </c>
      <c r="J1" t="s">
        <v>151</v>
      </c>
      <c r="K1" t="s">
        <v>272</v>
      </c>
      <c r="L1" t="s">
        <v>232</v>
      </c>
      <c r="M1" t="s">
        <v>233</v>
      </c>
      <c r="N1" t="s">
        <v>234</v>
      </c>
      <c r="O1" t="s">
        <v>235</v>
      </c>
      <c r="P1" t="s">
        <v>236</v>
      </c>
      <c r="Q1" t="s">
        <v>237</v>
      </c>
      <c r="R1" t="s">
        <v>279</v>
      </c>
      <c r="S1" t="s">
        <v>280</v>
      </c>
      <c r="T1" t="s">
        <v>281</v>
      </c>
      <c r="U1" t="s">
        <v>282</v>
      </c>
      <c r="V1" t="s">
        <v>373</v>
      </c>
      <c r="W1" t="s">
        <v>283</v>
      </c>
      <c r="X1" t="s">
        <v>284</v>
      </c>
      <c r="Y1" t="s">
        <v>311</v>
      </c>
      <c r="Z1" t="s">
        <v>327</v>
      </c>
      <c r="AA1" t="s">
        <v>312</v>
      </c>
      <c r="AB1" t="s">
        <v>313</v>
      </c>
      <c r="AC1" t="s">
        <v>314</v>
      </c>
      <c r="AD1" t="s">
        <v>315</v>
      </c>
      <c r="AE1" t="s">
        <v>214</v>
      </c>
      <c r="AF1" t="s">
        <v>215</v>
      </c>
      <c r="AG1" t="s">
        <v>216</v>
      </c>
      <c r="AH1" t="s">
        <v>217</v>
      </c>
      <c r="AI1" t="s">
        <v>218</v>
      </c>
      <c r="AJ1" t="s">
        <v>316</v>
      </c>
      <c r="AK1" t="s">
        <v>317</v>
      </c>
      <c r="AL1" t="s">
        <v>219</v>
      </c>
      <c r="AM1" t="s">
        <v>220</v>
      </c>
      <c r="AN1" t="s">
        <v>221</v>
      </c>
      <c r="AO1" t="s">
        <v>222</v>
      </c>
      <c r="AP1" t="s">
        <v>223</v>
      </c>
      <c r="AQ1" t="s">
        <v>319</v>
      </c>
      <c r="AR1" t="s">
        <v>318</v>
      </c>
      <c r="AS1" t="s">
        <v>320</v>
      </c>
      <c r="AT1" t="s">
        <v>321</v>
      </c>
      <c r="AU1" t="s">
        <v>322</v>
      </c>
      <c r="AV1" s="67" t="s">
        <v>428</v>
      </c>
      <c r="AW1" s="67" t="s">
        <v>429</v>
      </c>
      <c r="AX1" s="67" t="s">
        <v>430</v>
      </c>
      <c r="AY1" s="67" t="s">
        <v>431</v>
      </c>
      <c r="AZ1" t="s">
        <v>340</v>
      </c>
      <c r="BA1" t="s">
        <v>341</v>
      </c>
      <c r="BB1" t="s">
        <v>224</v>
      </c>
      <c r="BC1" t="s">
        <v>225</v>
      </c>
      <c r="BD1" t="s">
        <v>226</v>
      </c>
      <c r="BE1" t="s">
        <v>323</v>
      </c>
      <c r="BF1" s="67" t="s">
        <v>432</v>
      </c>
      <c r="BG1" s="67" t="s">
        <v>433</v>
      </c>
      <c r="BH1" t="s">
        <v>324</v>
      </c>
      <c r="BI1" t="s">
        <v>227</v>
      </c>
      <c r="BJ1" t="s">
        <v>228</v>
      </c>
      <c r="BK1" t="s">
        <v>229</v>
      </c>
      <c r="BL1" t="s">
        <v>230</v>
      </c>
      <c r="BM1" t="s">
        <v>231</v>
      </c>
      <c r="BN1" t="s">
        <v>285</v>
      </c>
      <c r="BO1" t="s">
        <v>286</v>
      </c>
      <c r="BP1" t="s">
        <v>287</v>
      </c>
      <c r="BQ1" t="s">
        <v>290</v>
      </c>
      <c r="BR1" t="s">
        <v>291</v>
      </c>
      <c r="BS1" s="68" t="s">
        <v>436</v>
      </c>
      <c r="BT1" s="68" t="s">
        <v>435</v>
      </c>
      <c r="BU1" s="68" t="s">
        <v>434</v>
      </c>
      <c r="BV1" s="68" t="s">
        <v>437</v>
      </c>
      <c r="BW1" s="68" t="s">
        <v>438</v>
      </c>
      <c r="BX1" s="68" t="s">
        <v>439</v>
      </c>
      <c r="BY1" s="68" t="s">
        <v>440</v>
      </c>
      <c r="BZ1" s="68" t="s">
        <v>441</v>
      </c>
      <c r="CA1" s="68" t="s">
        <v>444</v>
      </c>
      <c r="CB1" s="68" t="s">
        <v>443</v>
      </c>
      <c r="CC1" s="68" t="s">
        <v>442</v>
      </c>
      <c r="CD1" s="68" t="s">
        <v>445</v>
      </c>
      <c r="CE1" s="68" t="s">
        <v>446</v>
      </c>
      <c r="CF1" s="68" t="s">
        <v>447</v>
      </c>
      <c r="CG1" t="s">
        <v>292</v>
      </c>
      <c r="CH1" t="s">
        <v>377</v>
      </c>
      <c r="CI1" t="s">
        <v>378</v>
      </c>
      <c r="CJ1" t="s">
        <v>379</v>
      </c>
      <c r="CK1" t="s">
        <v>381</v>
      </c>
      <c r="CL1" t="s">
        <v>380</v>
      </c>
      <c r="CM1" t="s">
        <v>382</v>
      </c>
      <c r="CN1" t="s">
        <v>383</v>
      </c>
      <c r="CO1" t="s">
        <v>386</v>
      </c>
      <c r="CP1" t="s">
        <v>384</v>
      </c>
      <c r="CQ1" t="s">
        <v>385</v>
      </c>
      <c r="CR1" t="s">
        <v>293</v>
      </c>
      <c r="CS1" t="s">
        <v>375</v>
      </c>
      <c r="CT1" t="s">
        <v>294</v>
      </c>
      <c r="CU1" t="s">
        <v>376</v>
      </c>
      <c r="CV1" t="s">
        <v>295</v>
      </c>
      <c r="CW1" t="s">
        <v>297</v>
      </c>
      <c r="CX1" t="s">
        <v>296</v>
      </c>
      <c r="CY1" t="s">
        <v>298</v>
      </c>
      <c r="CZ1" t="s">
        <v>307</v>
      </c>
      <c r="DA1" t="s">
        <v>310</v>
      </c>
      <c r="DB1" t="s">
        <v>309</v>
      </c>
      <c r="DC1" t="s">
        <v>308</v>
      </c>
      <c r="DD1" t="s">
        <v>325</v>
      </c>
      <c r="DE1" t="s">
        <v>326</v>
      </c>
      <c r="DF1" t="s">
        <v>328</v>
      </c>
      <c r="DG1" t="s">
        <v>329</v>
      </c>
      <c r="DH1" t="s">
        <v>330</v>
      </c>
      <c r="DI1" t="s">
        <v>238</v>
      </c>
      <c r="DJ1" t="s">
        <v>240</v>
      </c>
      <c r="DK1" t="s">
        <v>239</v>
      </c>
      <c r="DL1" t="s">
        <v>241</v>
      </c>
      <c r="DM1" t="s">
        <v>242</v>
      </c>
      <c r="DN1" t="s">
        <v>243</v>
      </c>
      <c r="DO1" t="s">
        <v>331</v>
      </c>
      <c r="DP1" t="s">
        <v>332</v>
      </c>
      <c r="DQ1" t="s">
        <v>244</v>
      </c>
      <c r="DR1" t="s">
        <v>245</v>
      </c>
      <c r="DS1" t="s">
        <v>246</v>
      </c>
      <c r="DT1" t="s">
        <v>247</v>
      </c>
      <c r="DU1" t="s">
        <v>248</v>
      </c>
      <c r="DV1" t="s">
        <v>249</v>
      </c>
      <c r="DW1" t="s">
        <v>333</v>
      </c>
      <c r="DX1" t="s">
        <v>334</v>
      </c>
      <c r="DY1" t="s">
        <v>335</v>
      </c>
      <c r="DZ1" t="s">
        <v>336</v>
      </c>
      <c r="EA1" t="s">
        <v>337</v>
      </c>
      <c r="EB1" t="s">
        <v>338</v>
      </c>
      <c r="EC1" s="67" t="s">
        <v>448</v>
      </c>
      <c r="ED1" s="67" t="s">
        <v>449</v>
      </c>
      <c r="EE1" s="67" t="s">
        <v>450</v>
      </c>
      <c r="EF1" s="67" t="s">
        <v>451</v>
      </c>
      <c r="EG1" t="s">
        <v>339</v>
      </c>
      <c r="EH1" t="s">
        <v>342</v>
      </c>
      <c r="EI1" t="s">
        <v>250</v>
      </c>
      <c r="EJ1" t="s">
        <v>251</v>
      </c>
      <c r="EK1" t="s">
        <v>252</v>
      </c>
      <c r="EL1" t="s">
        <v>343</v>
      </c>
      <c r="EM1" s="67" t="s">
        <v>452</v>
      </c>
      <c r="EN1" s="67" t="s">
        <v>453</v>
      </c>
      <c r="EO1" t="s">
        <v>344</v>
      </c>
      <c r="EP1" t="s">
        <v>253</v>
      </c>
      <c r="EQ1" t="s">
        <v>254</v>
      </c>
      <c r="ER1" t="s">
        <v>255</v>
      </c>
      <c r="ES1" t="s">
        <v>256</v>
      </c>
      <c r="ET1" t="s">
        <v>257</v>
      </c>
      <c r="EU1" t="s">
        <v>258</v>
      </c>
      <c r="EV1" t="s">
        <v>259</v>
      </c>
      <c r="EW1" t="s">
        <v>260</v>
      </c>
      <c r="EX1" t="s">
        <v>107</v>
      </c>
      <c r="EY1" t="s">
        <v>261</v>
      </c>
      <c r="EZ1" t="s">
        <v>262</v>
      </c>
      <c r="FA1" t="s">
        <v>263</v>
      </c>
      <c r="FB1" t="s">
        <v>264</v>
      </c>
      <c r="FC1" t="s">
        <v>265</v>
      </c>
      <c r="FD1" t="s">
        <v>266</v>
      </c>
      <c r="FE1" t="s">
        <v>267</v>
      </c>
    </row>
    <row r="2" spans="1:161" x14ac:dyDescent="0.35">
      <c r="A2">
        <f>'Cover Page'!B3</f>
        <v>0</v>
      </c>
      <c r="B2" t="str">
        <f>'Cover Page'!D3</f>
        <v>&lt;Select&gt;</v>
      </c>
      <c r="C2" s="48">
        <v>4</v>
      </c>
      <c r="D2" s="47">
        <f>General!C2</f>
        <v>1.02</v>
      </c>
      <c r="E2" s="47" t="str">
        <f>'Cover Page'!F3</f>
        <v>&lt;Select&gt;</v>
      </c>
      <c r="F2" s="62">
        <f>'Cover Page'!D4</f>
        <v>0</v>
      </c>
      <c r="G2" s="63">
        <f>'Cover Page'!F4</f>
        <v>0</v>
      </c>
      <c r="H2" t="b">
        <f>'Cover Page'!G16</f>
        <v>0</v>
      </c>
      <c r="I2" t="b">
        <f>'Cover Page'!G17</f>
        <v>0</v>
      </c>
      <c r="J2" t="b">
        <f>'Cover Page'!G18</f>
        <v>0</v>
      </c>
      <c r="K2" t="str">
        <f>'Cover Page'!B19</f>
        <v>&lt;Select&gt;</v>
      </c>
      <c r="L2">
        <f>COUNTIF(RB!C4:C10,"Complied")</f>
        <v>0</v>
      </c>
      <c r="M2">
        <f>COUNTIF(RB!C13:C53,"Selected and Complied")</f>
        <v>0</v>
      </c>
      <c r="N2">
        <f>COUNTIF(RB!C34:C45,"Selected and Complied")</f>
        <v>0</v>
      </c>
      <c r="O2">
        <f>COUNTIF(NRB!C5:C52,"Complied")</f>
        <v>0</v>
      </c>
      <c r="P2">
        <f>COUNTIF(NRB!C55:C113,"Selected and Complied")</f>
        <v>0</v>
      </c>
      <c r="Q2">
        <f>COUNTIF(NRB!C78:C89,"Selected and Complied")</f>
        <v>0</v>
      </c>
      <c r="R2" t="str">
        <f>RB!C4</f>
        <v>&lt;Select&gt;</v>
      </c>
      <c r="S2" t="str">
        <f>RB!C5</f>
        <v>&lt;Select&gt;</v>
      </c>
      <c r="T2" t="str">
        <f>RB!C6</f>
        <v>&lt;Select&gt;</v>
      </c>
      <c r="U2" t="str">
        <f>RB!C7</f>
        <v>&lt;Select&gt;</v>
      </c>
      <c r="V2">
        <f>RB!E8</f>
        <v>0</v>
      </c>
      <c r="W2" t="str">
        <f>RB!C9</f>
        <v>&lt;Select&gt;</v>
      </c>
      <c r="X2" t="str">
        <f>RB!C10</f>
        <v>&lt;Select&gt;</v>
      </c>
      <c r="Y2" t="str">
        <f>RB!C13</f>
        <v>&lt;Select&gt;</v>
      </c>
      <c r="Z2" t="str">
        <f>RB!C14</f>
        <v>&lt;Select&gt;</v>
      </c>
      <c r="AA2" t="str">
        <f>RB!C15</f>
        <v>&lt;Select&gt;</v>
      </c>
      <c r="AB2" t="str">
        <f>RB!C17</f>
        <v>&lt;Select&gt;</v>
      </c>
      <c r="AC2" t="str">
        <f>RB!C18</f>
        <v>&lt;Select&gt;</v>
      </c>
      <c r="AD2" t="str">
        <f>RB!C19</f>
        <v>&lt;Select&gt;</v>
      </c>
      <c r="AE2" t="b">
        <f>RB!H20</f>
        <v>0</v>
      </c>
      <c r="AF2" t="b">
        <f>RB!H21</f>
        <v>0</v>
      </c>
      <c r="AG2" t="b">
        <f>RB!H22</f>
        <v>0</v>
      </c>
      <c r="AH2" t="b">
        <f>RB!H23</f>
        <v>0</v>
      </c>
      <c r="AI2" t="b">
        <f>RB!H24</f>
        <v>0</v>
      </c>
      <c r="AJ2" t="str">
        <f>RB!C26</f>
        <v>&lt;Select&gt;</v>
      </c>
      <c r="AK2" t="str">
        <f>RB!C27</f>
        <v>&lt;Select&gt;</v>
      </c>
      <c r="AL2" t="b">
        <f>RB!H28</f>
        <v>0</v>
      </c>
      <c r="AM2" t="b">
        <f>RB!H29</f>
        <v>0</v>
      </c>
      <c r="AN2" t="b">
        <f>RB!H30</f>
        <v>0</v>
      </c>
      <c r="AO2" t="b">
        <f>RB!H31</f>
        <v>0</v>
      </c>
      <c r="AP2" t="b">
        <f>RB!H32</f>
        <v>0</v>
      </c>
      <c r="AQ2" t="str">
        <f>RB!C34</f>
        <v>&lt;Select&gt;</v>
      </c>
      <c r="AR2" t="str">
        <f>RB!C35</f>
        <v>&lt;Select&gt;</v>
      </c>
      <c r="AS2" t="str">
        <f>RB!C36</f>
        <v>&lt;Select&gt;</v>
      </c>
      <c r="AT2" t="str">
        <f>RB!C38</f>
        <v>&lt;Select&gt;</v>
      </c>
      <c r="AU2" t="str">
        <f>RB!C39</f>
        <v>&lt;Select&gt;</v>
      </c>
      <c r="AV2">
        <f>RB!E40</f>
        <v>0</v>
      </c>
      <c r="AW2">
        <f>RB!E41</f>
        <v>0</v>
      </c>
      <c r="AX2">
        <f>RB!E42</f>
        <v>0</v>
      </c>
      <c r="AY2">
        <f>RB!E43</f>
        <v>0</v>
      </c>
      <c r="AZ2" t="str">
        <f>RB!C44</f>
        <v>&lt;Select&gt;</v>
      </c>
      <c r="BA2" t="str">
        <f>RB!C45</f>
        <v>&lt;Select&gt;</v>
      </c>
      <c r="BB2">
        <f>RB!B47</f>
        <v>0</v>
      </c>
      <c r="BC2">
        <f>RB!B48</f>
        <v>0</v>
      </c>
      <c r="BD2">
        <f>RB!B49</f>
        <v>0</v>
      </c>
      <c r="BE2" t="str">
        <f>RB!C50</f>
        <v>&lt;Select&gt;</v>
      </c>
      <c r="BF2">
        <f>RB!E51</f>
        <v>0</v>
      </c>
      <c r="BG2">
        <f>RB!E52</f>
        <v>0</v>
      </c>
      <c r="BH2" t="str">
        <f>RB!C53</f>
        <v>&lt;Select&gt;</v>
      </c>
      <c r="BI2" t="b">
        <f>RB!H54</f>
        <v>0</v>
      </c>
      <c r="BJ2" t="b">
        <f>RB!H55</f>
        <v>0</v>
      </c>
      <c r="BK2" t="b">
        <f>RB!H56</f>
        <v>0</v>
      </c>
      <c r="BL2" t="b">
        <f>RB!H57</f>
        <v>0</v>
      </c>
      <c r="BM2">
        <f>RB!E58</f>
        <v>0</v>
      </c>
      <c r="BN2" t="str">
        <f>NRB!C5</f>
        <v>&lt;Select&gt;</v>
      </c>
      <c r="BO2" t="str">
        <f>NRB!C6</f>
        <v>&lt;Select&gt;</v>
      </c>
      <c r="BP2" t="str">
        <f>NRB!C8</f>
        <v>&lt;Select&gt;</v>
      </c>
      <c r="BQ2" t="str">
        <f>NRB!C9</f>
        <v>&lt;Select&gt;</v>
      </c>
      <c r="BR2" t="str">
        <f>NRB!C10</f>
        <v>&lt;Select&gt;</v>
      </c>
      <c r="BS2" s="69">
        <f>NRB!E11</f>
        <v>0</v>
      </c>
      <c r="BT2" s="69">
        <f>NRB!E12</f>
        <v>0</v>
      </c>
      <c r="BU2" s="69">
        <f>NRB!E13</f>
        <v>0</v>
      </c>
      <c r="BV2" s="69">
        <f>NRB!E14</f>
        <v>0</v>
      </c>
      <c r="BW2" s="69">
        <f>NRB!E15</f>
        <v>0</v>
      </c>
      <c r="BX2" s="69">
        <f>NRB!E16</f>
        <v>0</v>
      </c>
      <c r="BY2" s="69">
        <f>NRB!E17</f>
        <v>0</v>
      </c>
      <c r="BZ2" s="69">
        <f>NRB!E18</f>
        <v>0</v>
      </c>
      <c r="CA2">
        <f>NRB!E19</f>
        <v>0</v>
      </c>
      <c r="CB2">
        <f>NRB!E20</f>
        <v>0</v>
      </c>
      <c r="CC2">
        <f>NRB!E21</f>
        <v>0</v>
      </c>
      <c r="CD2">
        <f>NRB!E22</f>
        <v>0</v>
      </c>
      <c r="CE2">
        <f>NRB!E23</f>
        <v>0</v>
      </c>
      <c r="CF2" s="69">
        <f>NRB!E24</f>
        <v>0</v>
      </c>
      <c r="CG2" t="str">
        <f>NRB!C26</f>
        <v>&lt;Select&gt;</v>
      </c>
      <c r="CH2" s="57">
        <f>NRB!E28</f>
        <v>0</v>
      </c>
      <c r="CI2" s="57">
        <f>NRB!E29</f>
        <v>0</v>
      </c>
      <c r="CJ2" s="57">
        <f>NRB!E30</f>
        <v>0</v>
      </c>
      <c r="CK2" s="57">
        <f>NRB!E31</f>
        <v>0</v>
      </c>
      <c r="CL2" s="57">
        <f>NRB!E32</f>
        <v>0</v>
      </c>
      <c r="CM2" s="57">
        <f>NRB!E33</f>
        <v>0</v>
      </c>
      <c r="CN2" s="57">
        <f>NRB!E34</f>
        <v>0</v>
      </c>
      <c r="CO2" s="57">
        <f>NRB!E35</f>
        <v>0</v>
      </c>
      <c r="CP2" s="57">
        <f>NRB!E36</f>
        <v>0</v>
      </c>
      <c r="CQ2" s="57">
        <f>NRB!E37</f>
        <v>0</v>
      </c>
      <c r="CR2" t="str">
        <f>NRB!C39</f>
        <v>&lt;Select&gt;</v>
      </c>
      <c r="CS2">
        <f>NRB!E40</f>
        <v>0</v>
      </c>
      <c r="CT2" t="str">
        <f>NRB!C41</f>
        <v>&lt;Select&gt;</v>
      </c>
      <c r="CU2">
        <f>NRB!E42</f>
        <v>0</v>
      </c>
      <c r="CV2" t="str">
        <f>NRB!C43</f>
        <v>&lt;Select&gt;</v>
      </c>
      <c r="CW2" t="str">
        <f>NRB!C45</f>
        <v>&lt;Select&gt;</v>
      </c>
      <c r="CX2" t="str">
        <f>NRB!C46</f>
        <v>&lt;Select&gt;</v>
      </c>
      <c r="CY2" t="str">
        <f>NRB!C47</f>
        <v>&lt;Select&gt;</v>
      </c>
      <c r="CZ2" t="str">
        <f>NRB!C49</f>
        <v>&lt;Select&gt;</v>
      </c>
      <c r="DA2" t="str">
        <f>NRB!C50</f>
        <v>&lt;Select&gt;</v>
      </c>
      <c r="DB2" t="str">
        <f>NRB!C51</f>
        <v>&lt;Select&gt;</v>
      </c>
      <c r="DC2" t="str">
        <f>NRB!C52</f>
        <v>&lt;Select&gt;</v>
      </c>
      <c r="DD2" t="str">
        <f>NRB!C55</f>
        <v>&lt;Select&gt;</v>
      </c>
      <c r="DE2" t="str">
        <f>NRB!C56</f>
        <v>&lt;Select&gt;</v>
      </c>
      <c r="DF2" t="str">
        <f>NRB!C57</f>
        <v>&lt;Select&gt;</v>
      </c>
      <c r="DG2" t="str">
        <f>NRB!C59</f>
        <v>&lt;Select&gt;</v>
      </c>
      <c r="DH2" t="str">
        <f>NRB!C60</f>
        <v>&lt;Select&gt;</v>
      </c>
      <c r="DI2" t="b">
        <f>NRB!H61</f>
        <v>0</v>
      </c>
      <c r="DJ2" t="b">
        <f>NRB!H62</f>
        <v>0</v>
      </c>
      <c r="DK2" t="b">
        <f>NRB!H63</f>
        <v>0</v>
      </c>
      <c r="DL2" t="b">
        <f>NRB!H64</f>
        <v>0</v>
      </c>
      <c r="DM2" t="b">
        <f>NRB!H65</f>
        <v>0</v>
      </c>
      <c r="DN2" t="b">
        <f>NRB!H66</f>
        <v>0</v>
      </c>
      <c r="DO2" t="str">
        <f>NRB!C68</f>
        <v>&lt;Select&gt;</v>
      </c>
      <c r="DP2" t="str">
        <f>NRB!C69</f>
        <v>&lt;Select&gt;</v>
      </c>
      <c r="DQ2" t="b">
        <f>NRB!H70</f>
        <v>0</v>
      </c>
      <c r="DR2" t="b">
        <f>NRB!H71</f>
        <v>0</v>
      </c>
      <c r="DS2" t="b">
        <f>NRB!H72</f>
        <v>0</v>
      </c>
      <c r="DT2" t="b">
        <f>NRB!H73</f>
        <v>0</v>
      </c>
      <c r="DU2" t="b">
        <f>NRB!H74</f>
        <v>0</v>
      </c>
      <c r="DV2" t="b">
        <f>NRB!H75</f>
        <v>0</v>
      </c>
      <c r="DW2" t="str">
        <f>NRB!C76</f>
        <v>&lt;Select&gt;</v>
      </c>
      <c r="DX2" t="str">
        <f>NRB!C78</f>
        <v>&lt;Select&gt;</v>
      </c>
      <c r="DY2" t="str">
        <f>NRB!C79</f>
        <v>&lt;Select&gt;</v>
      </c>
      <c r="DZ2" t="str">
        <f>NRB!C80</f>
        <v>&lt;Select&gt;</v>
      </c>
      <c r="EA2" t="str">
        <f>NRB!C82</f>
        <v>&lt;Select&gt;</v>
      </c>
      <c r="EB2" t="str">
        <f>NRB!C83</f>
        <v>&lt;Select&gt;</v>
      </c>
      <c r="EC2">
        <f>NRB!E84</f>
        <v>0</v>
      </c>
      <c r="ED2">
        <f>NRB!E85</f>
        <v>0</v>
      </c>
      <c r="EE2">
        <f>NRB!E86</f>
        <v>0</v>
      </c>
      <c r="EF2">
        <f>NRB!E87</f>
        <v>0</v>
      </c>
      <c r="EG2" t="str">
        <f>NRB!C88</f>
        <v>&lt;Select&gt;</v>
      </c>
      <c r="EH2" t="str">
        <f>NRB!C89</f>
        <v>&lt;Select&gt;</v>
      </c>
      <c r="EI2">
        <f>NRB!B91</f>
        <v>0</v>
      </c>
      <c r="EJ2">
        <f>NRB!B92</f>
        <v>0</v>
      </c>
      <c r="EK2">
        <f>NRB!B93</f>
        <v>0</v>
      </c>
      <c r="EL2" t="str">
        <f>NRB!C94</f>
        <v>&lt;Select&gt;</v>
      </c>
      <c r="EM2">
        <f>NRB!E95</f>
        <v>0</v>
      </c>
      <c r="EN2">
        <f>NRB!E96</f>
        <v>0</v>
      </c>
      <c r="EO2" t="str">
        <f>NRB!C97</f>
        <v>&lt;Select&gt;</v>
      </c>
      <c r="EP2" t="b">
        <f>NRB!H98</f>
        <v>0</v>
      </c>
      <c r="EQ2" t="b">
        <f>NRB!H99</f>
        <v>0</v>
      </c>
      <c r="ER2" t="b">
        <f>NRB!H100</f>
        <v>0</v>
      </c>
      <c r="ES2" t="b">
        <f>NRB!H101</f>
        <v>0</v>
      </c>
      <c r="ET2" t="b">
        <f>NRB!H102</f>
        <v>0</v>
      </c>
      <c r="EU2" t="b">
        <f>NRB!H103</f>
        <v>0</v>
      </c>
      <c r="EV2" t="b">
        <f>NRB!H104</f>
        <v>0</v>
      </c>
      <c r="EW2">
        <f>NRB!E105</f>
        <v>0</v>
      </c>
      <c r="EX2" t="str">
        <f>NRB!C106</f>
        <v>&lt;Select&gt;</v>
      </c>
      <c r="EY2" t="b">
        <f>NRB!H107</f>
        <v>0</v>
      </c>
      <c r="EZ2" t="b">
        <f>NRB!H108</f>
        <v>0</v>
      </c>
      <c r="FA2" t="b">
        <f>NRB!H109</f>
        <v>0</v>
      </c>
      <c r="FB2" t="b">
        <f>NRB!H110</f>
        <v>0</v>
      </c>
      <c r="FC2" t="b">
        <f>NRB!H111</f>
        <v>0</v>
      </c>
      <c r="FD2" t="b">
        <f>NRB!H112</f>
        <v>0</v>
      </c>
      <c r="FE2">
        <f>NRB!E113</f>
        <v>0</v>
      </c>
    </row>
    <row r="3" spans="1:161" x14ac:dyDescent="0.35">
      <c r="A3" t="s">
        <v>274</v>
      </c>
      <c r="B3" t="s">
        <v>347</v>
      </c>
      <c r="C3" t="s">
        <v>274</v>
      </c>
      <c r="D3" t="s">
        <v>277</v>
      </c>
      <c r="E3" t="s">
        <v>347</v>
      </c>
      <c r="F3" t="s">
        <v>278</v>
      </c>
      <c r="G3" t="s">
        <v>398</v>
      </c>
      <c r="H3" t="s">
        <v>275</v>
      </c>
      <c r="I3" t="s">
        <v>275</v>
      </c>
      <c r="J3" t="s">
        <v>276</v>
      </c>
      <c r="K3" t="s">
        <v>347</v>
      </c>
      <c r="L3" t="s">
        <v>278</v>
      </c>
      <c r="M3" t="s">
        <v>278</v>
      </c>
      <c r="N3" t="s">
        <v>278</v>
      </c>
      <c r="O3" t="s">
        <v>278</v>
      </c>
      <c r="P3" t="s">
        <v>278</v>
      </c>
      <c r="Q3" t="s">
        <v>278</v>
      </c>
      <c r="R3" t="s">
        <v>347</v>
      </c>
      <c r="S3" t="s">
        <v>347</v>
      </c>
      <c r="T3" t="s">
        <v>347</v>
      </c>
      <c r="U3" t="s">
        <v>347</v>
      </c>
      <c r="V3" t="s">
        <v>374</v>
      </c>
      <c r="W3" t="s">
        <v>347</v>
      </c>
      <c r="X3" t="s">
        <v>347</v>
      </c>
      <c r="Y3" s="21" t="s">
        <v>275</v>
      </c>
      <c r="Z3" s="21" t="s">
        <v>275</v>
      </c>
      <c r="AA3" s="21" t="s">
        <v>275</v>
      </c>
      <c r="AB3" s="21" t="s">
        <v>275</v>
      </c>
      <c r="AC3" t="s">
        <v>275</v>
      </c>
      <c r="AD3" t="s">
        <v>275</v>
      </c>
      <c r="AE3" t="s">
        <v>275</v>
      </c>
      <c r="AF3" t="s">
        <v>275</v>
      </c>
      <c r="AG3" t="s">
        <v>275</v>
      </c>
      <c r="AH3" t="s">
        <v>275</v>
      </c>
      <c r="AI3" t="s">
        <v>275</v>
      </c>
      <c r="AJ3" t="s">
        <v>275</v>
      </c>
      <c r="AK3" t="s">
        <v>275</v>
      </c>
      <c r="AL3" t="s">
        <v>275</v>
      </c>
      <c r="AM3" t="s">
        <v>275</v>
      </c>
      <c r="AN3" t="s">
        <v>275</v>
      </c>
      <c r="AO3" t="s">
        <v>275</v>
      </c>
      <c r="AP3" t="s">
        <v>275</v>
      </c>
      <c r="AQ3" t="s">
        <v>275</v>
      </c>
      <c r="AR3" t="s">
        <v>275</v>
      </c>
      <c r="AS3" t="s">
        <v>275</v>
      </c>
      <c r="AT3" t="s">
        <v>275</v>
      </c>
      <c r="AU3" t="s">
        <v>275</v>
      </c>
      <c r="AV3" s="58" t="s">
        <v>374</v>
      </c>
      <c r="AW3" s="58" t="s">
        <v>374</v>
      </c>
      <c r="AX3" s="58" t="s">
        <v>374</v>
      </c>
      <c r="AY3" s="58" t="s">
        <v>374</v>
      </c>
      <c r="AZ3" t="s">
        <v>275</v>
      </c>
      <c r="BA3" t="s">
        <v>275</v>
      </c>
      <c r="BB3" t="s">
        <v>274</v>
      </c>
      <c r="BC3" t="s">
        <v>274</v>
      </c>
      <c r="BD3" t="s">
        <v>274</v>
      </c>
      <c r="BE3" t="s">
        <v>275</v>
      </c>
      <c r="BF3" s="58" t="s">
        <v>374</v>
      </c>
      <c r="BG3" s="58" t="s">
        <v>374</v>
      </c>
      <c r="BH3" t="s">
        <v>275</v>
      </c>
      <c r="BI3" t="s">
        <v>275</v>
      </c>
      <c r="BJ3" t="s">
        <v>275</v>
      </c>
      <c r="BK3" t="s">
        <v>275</v>
      </c>
      <c r="BL3" t="s">
        <v>275</v>
      </c>
      <c r="BM3" t="s">
        <v>274</v>
      </c>
      <c r="BN3" t="s">
        <v>347</v>
      </c>
      <c r="BO3" t="s">
        <v>347</v>
      </c>
      <c r="BP3" t="s">
        <v>347</v>
      </c>
      <c r="BQ3" t="s">
        <v>347</v>
      </c>
      <c r="BR3" t="s">
        <v>347</v>
      </c>
      <c r="BS3" s="58" t="s">
        <v>374</v>
      </c>
      <c r="BT3" s="58" t="s">
        <v>374</v>
      </c>
      <c r="BU3" s="58" t="s">
        <v>374</v>
      </c>
      <c r="BV3" s="58" t="s">
        <v>374</v>
      </c>
      <c r="BW3" s="58" t="s">
        <v>374</v>
      </c>
      <c r="BX3" s="58" t="s">
        <v>374</v>
      </c>
      <c r="BY3" s="58" t="s">
        <v>374</v>
      </c>
      <c r="BZ3" s="58" t="s">
        <v>374</v>
      </c>
      <c r="CA3" s="58" t="s">
        <v>374</v>
      </c>
      <c r="CB3" s="58" t="s">
        <v>374</v>
      </c>
      <c r="CC3" s="58" t="s">
        <v>374</v>
      </c>
      <c r="CD3" s="58" t="s">
        <v>374</v>
      </c>
      <c r="CE3" s="58" t="s">
        <v>374</v>
      </c>
      <c r="CF3" s="58" t="s">
        <v>374</v>
      </c>
      <c r="CG3" t="s">
        <v>347</v>
      </c>
      <c r="CH3" s="58" t="s">
        <v>374</v>
      </c>
      <c r="CI3" s="58" t="s">
        <v>374</v>
      </c>
      <c r="CJ3" s="58" t="s">
        <v>374</v>
      </c>
      <c r="CK3" s="58" t="s">
        <v>374</v>
      </c>
      <c r="CL3" s="58" t="s">
        <v>374</v>
      </c>
      <c r="CM3" s="58" t="s">
        <v>374</v>
      </c>
      <c r="CN3" s="58" t="s">
        <v>374</v>
      </c>
      <c r="CO3" s="58" t="s">
        <v>374</v>
      </c>
      <c r="CP3" s="58" t="s">
        <v>374</v>
      </c>
      <c r="CQ3" s="58" t="s">
        <v>374</v>
      </c>
      <c r="CR3" t="s">
        <v>347</v>
      </c>
      <c r="CS3" t="s">
        <v>374</v>
      </c>
      <c r="CT3" t="s">
        <v>347</v>
      </c>
      <c r="CU3" t="s">
        <v>374</v>
      </c>
      <c r="CV3" t="s">
        <v>347</v>
      </c>
      <c r="CW3" t="s">
        <v>347</v>
      </c>
      <c r="CX3" t="s">
        <v>347</v>
      </c>
      <c r="CY3" t="s">
        <v>347</v>
      </c>
      <c r="CZ3" t="s">
        <v>347</v>
      </c>
      <c r="DA3" t="s">
        <v>347</v>
      </c>
      <c r="DB3" t="s">
        <v>347</v>
      </c>
      <c r="DC3" t="s">
        <v>347</v>
      </c>
      <c r="DD3" t="s">
        <v>275</v>
      </c>
      <c r="DE3" t="s">
        <v>275</v>
      </c>
      <c r="DF3" t="s">
        <v>275</v>
      </c>
      <c r="DG3" t="s">
        <v>275</v>
      </c>
      <c r="DH3" t="s">
        <v>275</v>
      </c>
      <c r="DI3" t="s">
        <v>275</v>
      </c>
      <c r="DJ3" t="s">
        <v>275</v>
      </c>
      <c r="DK3" t="s">
        <v>275</v>
      </c>
      <c r="DL3" t="s">
        <v>275</v>
      </c>
      <c r="DM3" t="s">
        <v>275</v>
      </c>
      <c r="DN3" t="s">
        <v>275</v>
      </c>
      <c r="DO3" t="s">
        <v>275</v>
      </c>
      <c r="DP3" t="s">
        <v>275</v>
      </c>
      <c r="DQ3" t="s">
        <v>275</v>
      </c>
      <c r="DR3" t="s">
        <v>275</v>
      </c>
      <c r="DS3" t="s">
        <v>275</v>
      </c>
      <c r="DT3" t="s">
        <v>275</v>
      </c>
      <c r="DU3" t="s">
        <v>275</v>
      </c>
      <c r="DV3" t="s">
        <v>275</v>
      </c>
      <c r="DW3" t="s">
        <v>275</v>
      </c>
      <c r="DX3" t="s">
        <v>275</v>
      </c>
      <c r="DY3" t="s">
        <v>275</v>
      </c>
      <c r="DZ3" t="s">
        <v>275</v>
      </c>
      <c r="EA3" t="s">
        <v>275</v>
      </c>
      <c r="EB3" t="s">
        <v>275</v>
      </c>
      <c r="EC3" s="58" t="s">
        <v>374</v>
      </c>
      <c r="ED3" s="58" t="s">
        <v>374</v>
      </c>
      <c r="EE3" s="58" t="s">
        <v>374</v>
      </c>
      <c r="EF3" s="58" t="s">
        <v>374</v>
      </c>
      <c r="EG3" t="s">
        <v>275</v>
      </c>
      <c r="EH3" t="s">
        <v>275</v>
      </c>
      <c r="EI3" t="s">
        <v>274</v>
      </c>
      <c r="EJ3" t="s">
        <v>274</v>
      </c>
      <c r="EK3" t="s">
        <v>274</v>
      </c>
      <c r="EL3" t="s">
        <v>275</v>
      </c>
      <c r="EM3" s="58" t="s">
        <v>374</v>
      </c>
      <c r="EN3" s="58" t="s">
        <v>374</v>
      </c>
      <c r="EO3" t="s">
        <v>275</v>
      </c>
      <c r="EP3" t="s">
        <v>275</v>
      </c>
      <c r="EQ3" t="s">
        <v>275</v>
      </c>
      <c r="ER3" t="s">
        <v>275</v>
      </c>
      <c r="ES3" t="s">
        <v>275</v>
      </c>
      <c r="ET3" t="s">
        <v>275</v>
      </c>
      <c r="EU3" t="s">
        <v>275</v>
      </c>
      <c r="EV3" t="s">
        <v>275</v>
      </c>
      <c r="EW3" t="s">
        <v>274</v>
      </c>
      <c r="EX3" t="s">
        <v>275</v>
      </c>
      <c r="EY3" t="s">
        <v>275</v>
      </c>
      <c r="EZ3" t="s">
        <v>275</v>
      </c>
      <c r="FA3" t="s">
        <v>275</v>
      </c>
      <c r="FB3" t="s">
        <v>275</v>
      </c>
      <c r="FC3" t="s">
        <v>275</v>
      </c>
      <c r="FD3" t="s">
        <v>275</v>
      </c>
      <c r="FE3" t="s">
        <v>274</v>
      </c>
    </row>
    <row r="5" spans="1:161" s="51" customFormat="1" x14ac:dyDescent="0.35"/>
    <row r="6" spans="1:161" x14ac:dyDescent="0.35">
      <c r="B6" t="s">
        <v>202</v>
      </c>
      <c r="E6" t="s">
        <v>202</v>
      </c>
      <c r="H6" t="b">
        <v>1</v>
      </c>
      <c r="I6" t="b">
        <v>1</v>
      </c>
      <c r="J6" t="b">
        <v>1</v>
      </c>
      <c r="K6" t="s">
        <v>202</v>
      </c>
      <c r="R6" t="s">
        <v>202</v>
      </c>
      <c r="S6" t="s">
        <v>202</v>
      </c>
      <c r="T6" t="s">
        <v>202</v>
      </c>
      <c r="U6" t="s">
        <v>202</v>
      </c>
      <c r="W6" t="s">
        <v>202</v>
      </c>
      <c r="X6" t="s">
        <v>202</v>
      </c>
      <c r="Y6" t="s">
        <v>202</v>
      </c>
      <c r="Z6" t="s">
        <v>202</v>
      </c>
      <c r="AA6" t="s">
        <v>202</v>
      </c>
      <c r="AB6" t="s">
        <v>202</v>
      </c>
      <c r="AC6" t="s">
        <v>202</v>
      </c>
      <c r="AD6" t="s">
        <v>202</v>
      </c>
      <c r="AE6" s="21" t="b">
        <v>1</v>
      </c>
      <c r="AF6" s="21" t="b">
        <v>1</v>
      </c>
      <c r="AG6" s="21" t="b">
        <v>1</v>
      </c>
      <c r="AH6" s="21" t="b">
        <v>1</v>
      </c>
      <c r="AI6" s="21" t="b">
        <v>1</v>
      </c>
      <c r="AJ6" t="s">
        <v>202</v>
      </c>
      <c r="AK6" t="s">
        <v>202</v>
      </c>
      <c r="AL6" t="b">
        <v>1</v>
      </c>
      <c r="AM6" t="b">
        <v>1</v>
      </c>
      <c r="AN6" t="b">
        <v>1</v>
      </c>
      <c r="AO6" t="b">
        <v>1</v>
      </c>
      <c r="AP6" t="b">
        <v>1</v>
      </c>
      <c r="AQ6" t="s">
        <v>202</v>
      </c>
      <c r="AR6" t="s">
        <v>202</v>
      </c>
      <c r="AS6" t="s">
        <v>202</v>
      </c>
      <c r="AT6" t="s">
        <v>202</v>
      </c>
      <c r="AU6" t="s">
        <v>202</v>
      </c>
      <c r="AZ6" t="s">
        <v>202</v>
      </c>
      <c r="BA6" t="s">
        <v>202</v>
      </c>
      <c r="BE6" t="s">
        <v>202</v>
      </c>
      <c r="BH6" t="s">
        <v>202</v>
      </c>
      <c r="BI6" t="b">
        <v>1</v>
      </c>
      <c r="BJ6" t="b">
        <v>1</v>
      </c>
      <c r="BK6" t="b">
        <v>1</v>
      </c>
      <c r="BL6" t="b">
        <v>1</v>
      </c>
      <c r="BN6" t="s">
        <v>202</v>
      </c>
      <c r="BO6" t="s">
        <v>202</v>
      </c>
      <c r="BP6" t="s">
        <v>202</v>
      </c>
      <c r="BQ6" t="s">
        <v>202</v>
      </c>
      <c r="BR6" t="s">
        <v>202</v>
      </c>
      <c r="CG6" t="s">
        <v>202</v>
      </c>
      <c r="CR6" t="s">
        <v>202</v>
      </c>
      <c r="CT6" t="s">
        <v>202</v>
      </c>
      <c r="CV6" t="s">
        <v>202</v>
      </c>
      <c r="CW6" t="s">
        <v>202</v>
      </c>
      <c r="CX6" t="s">
        <v>202</v>
      </c>
      <c r="CY6" t="s">
        <v>202</v>
      </c>
      <c r="CZ6" t="s">
        <v>202</v>
      </c>
      <c r="DA6" t="s">
        <v>202</v>
      </c>
      <c r="DB6" t="s">
        <v>202</v>
      </c>
      <c r="DC6" t="s">
        <v>202</v>
      </c>
      <c r="DD6" t="s">
        <v>202</v>
      </c>
      <c r="DE6" t="s">
        <v>202</v>
      </c>
      <c r="DF6" t="s">
        <v>202</v>
      </c>
      <c r="DG6" t="s">
        <v>202</v>
      </c>
      <c r="DH6" t="s">
        <v>202</v>
      </c>
      <c r="DI6" s="21" t="b">
        <v>1</v>
      </c>
      <c r="DJ6" s="21" t="b">
        <v>1</v>
      </c>
      <c r="DK6" t="b">
        <v>1</v>
      </c>
      <c r="DL6" t="b">
        <v>1</v>
      </c>
      <c r="DM6" t="b">
        <v>1</v>
      </c>
      <c r="DN6" t="b">
        <v>1</v>
      </c>
      <c r="DO6" t="s">
        <v>202</v>
      </c>
      <c r="DP6" t="s">
        <v>202</v>
      </c>
      <c r="DQ6" t="b">
        <v>1</v>
      </c>
      <c r="DR6" t="b">
        <v>1</v>
      </c>
      <c r="DS6" t="b">
        <v>1</v>
      </c>
      <c r="DT6" t="b">
        <v>1</v>
      </c>
      <c r="DU6" t="b">
        <v>1</v>
      </c>
      <c r="DV6" t="b">
        <v>1</v>
      </c>
      <c r="DW6" t="s">
        <v>202</v>
      </c>
      <c r="DX6" t="s">
        <v>202</v>
      </c>
      <c r="DY6" t="s">
        <v>202</v>
      </c>
      <c r="DZ6" t="s">
        <v>202</v>
      </c>
      <c r="EA6" t="s">
        <v>202</v>
      </c>
      <c r="EB6" t="s">
        <v>202</v>
      </c>
      <c r="EG6" t="s">
        <v>202</v>
      </c>
      <c r="EH6" t="s">
        <v>202</v>
      </c>
      <c r="EL6" t="s">
        <v>202</v>
      </c>
      <c r="EO6" t="s">
        <v>202</v>
      </c>
      <c r="EP6" t="b">
        <v>1</v>
      </c>
      <c r="EQ6" t="b">
        <v>1</v>
      </c>
      <c r="ER6" t="b">
        <v>1</v>
      </c>
      <c r="ES6" t="b">
        <v>1</v>
      </c>
      <c r="ET6" t="b">
        <v>1</v>
      </c>
      <c r="EU6" t="b">
        <v>1</v>
      </c>
      <c r="EV6" t="b">
        <v>1</v>
      </c>
      <c r="EX6" t="s">
        <v>202</v>
      </c>
      <c r="EY6" t="b">
        <v>1</v>
      </c>
      <c r="EZ6" t="b">
        <v>1</v>
      </c>
      <c r="FA6" t="b">
        <v>1</v>
      </c>
      <c r="FB6" t="b">
        <v>1</v>
      </c>
      <c r="FC6" t="b">
        <v>1</v>
      </c>
      <c r="FD6" t="b">
        <v>1</v>
      </c>
    </row>
    <row r="7" spans="1:161" x14ac:dyDescent="0.35">
      <c r="B7" t="s">
        <v>200</v>
      </c>
      <c r="E7" t="s">
        <v>367</v>
      </c>
      <c r="H7" t="b">
        <v>0</v>
      </c>
      <c r="I7" t="b">
        <v>0</v>
      </c>
      <c r="J7" t="b">
        <v>0</v>
      </c>
      <c r="K7" t="s">
        <v>158</v>
      </c>
      <c r="R7" t="s">
        <v>6</v>
      </c>
      <c r="S7" t="s">
        <v>6</v>
      </c>
      <c r="T7" t="s">
        <v>6</v>
      </c>
      <c r="U7" t="s">
        <v>6</v>
      </c>
      <c r="W7" t="s">
        <v>6</v>
      </c>
      <c r="X7" t="s">
        <v>6</v>
      </c>
      <c r="Y7" s="21" t="s">
        <v>121</v>
      </c>
      <c r="Z7" s="21" t="s">
        <v>121</v>
      </c>
      <c r="AA7" s="21" t="s">
        <v>121</v>
      </c>
      <c r="AB7" s="21" t="s">
        <v>121</v>
      </c>
      <c r="AC7" t="s">
        <v>121</v>
      </c>
      <c r="AD7" t="s">
        <v>121</v>
      </c>
      <c r="AE7" s="21" t="b">
        <v>0</v>
      </c>
      <c r="AF7" s="21" t="b">
        <v>0</v>
      </c>
      <c r="AG7" s="21" t="b">
        <v>0</v>
      </c>
      <c r="AH7" s="21" t="b">
        <v>0</v>
      </c>
      <c r="AI7" s="21" t="b">
        <v>0</v>
      </c>
      <c r="AJ7" t="s">
        <v>121</v>
      </c>
      <c r="AK7" t="s">
        <v>121</v>
      </c>
      <c r="AL7" t="b">
        <v>0</v>
      </c>
      <c r="AM7" t="b">
        <v>0</v>
      </c>
      <c r="AN7" t="b">
        <v>0</v>
      </c>
      <c r="AO7" t="b">
        <v>0</v>
      </c>
      <c r="AP7" t="b">
        <v>0</v>
      </c>
      <c r="AQ7" t="s">
        <v>121</v>
      </c>
      <c r="AR7" t="s">
        <v>121</v>
      </c>
      <c r="AS7" t="s">
        <v>121</v>
      </c>
      <c r="AT7" t="s">
        <v>121</v>
      </c>
      <c r="AU7" t="s">
        <v>121</v>
      </c>
      <c r="AZ7" t="s">
        <v>121</v>
      </c>
      <c r="BA7" t="s">
        <v>121</v>
      </c>
      <c r="BE7" t="s">
        <v>121</v>
      </c>
      <c r="BH7" t="s">
        <v>121</v>
      </c>
      <c r="BI7" t="b">
        <v>0</v>
      </c>
      <c r="BJ7" t="b">
        <v>0</v>
      </c>
      <c r="BK7" t="b">
        <v>0</v>
      </c>
      <c r="BL7" t="b">
        <v>0</v>
      </c>
      <c r="BN7" t="s">
        <v>6</v>
      </c>
      <c r="BO7" t="s">
        <v>6</v>
      </c>
      <c r="BP7" t="s">
        <v>6</v>
      </c>
      <c r="BQ7" t="s">
        <v>6</v>
      </c>
      <c r="BR7" t="s">
        <v>6</v>
      </c>
      <c r="CG7" t="s">
        <v>6</v>
      </c>
      <c r="CR7" t="s">
        <v>6</v>
      </c>
      <c r="CT7" t="s">
        <v>6</v>
      </c>
      <c r="CV7" t="s">
        <v>6</v>
      </c>
      <c r="CW7" t="s">
        <v>6</v>
      </c>
      <c r="CX7" t="s">
        <v>6</v>
      </c>
      <c r="CY7" t="s">
        <v>6</v>
      </c>
      <c r="CZ7" t="s">
        <v>6</v>
      </c>
      <c r="DA7" t="s">
        <v>6</v>
      </c>
      <c r="DB7" t="s">
        <v>6</v>
      </c>
      <c r="DC7" t="s">
        <v>6</v>
      </c>
      <c r="DD7" t="s">
        <v>121</v>
      </c>
      <c r="DE7" t="s">
        <v>121</v>
      </c>
      <c r="DF7" t="s">
        <v>121</v>
      </c>
      <c r="DG7" t="s">
        <v>121</v>
      </c>
      <c r="DH7" t="s">
        <v>121</v>
      </c>
      <c r="DI7" s="21" t="b">
        <v>0</v>
      </c>
      <c r="DJ7" s="21" t="b">
        <v>0</v>
      </c>
      <c r="DK7" t="b">
        <v>0</v>
      </c>
      <c r="DL7" t="b">
        <v>0</v>
      </c>
      <c r="DM7" t="b">
        <v>0</v>
      </c>
      <c r="DN7" t="b">
        <v>0</v>
      </c>
      <c r="DO7" t="s">
        <v>121</v>
      </c>
      <c r="DP7" t="s">
        <v>121</v>
      </c>
      <c r="DQ7" t="b">
        <v>0</v>
      </c>
      <c r="DR7" t="b">
        <v>0</v>
      </c>
      <c r="DS7" t="b">
        <v>0</v>
      </c>
      <c r="DT7" t="b">
        <v>0</v>
      </c>
      <c r="DU7" t="b">
        <v>0</v>
      </c>
      <c r="DV7" t="b">
        <v>0</v>
      </c>
      <c r="DW7" t="s">
        <v>121</v>
      </c>
      <c r="DX7" t="s">
        <v>121</v>
      </c>
      <c r="DY7" t="s">
        <v>121</v>
      </c>
      <c r="DZ7" t="s">
        <v>121</v>
      </c>
      <c r="EA7" t="s">
        <v>121</v>
      </c>
      <c r="EB7" t="s">
        <v>121</v>
      </c>
      <c r="EG7" t="s">
        <v>121</v>
      </c>
      <c r="EH7" t="s">
        <v>121</v>
      </c>
      <c r="EL7" t="s">
        <v>121</v>
      </c>
      <c r="EO7" t="s">
        <v>121</v>
      </c>
      <c r="EP7" t="b">
        <v>0</v>
      </c>
      <c r="EQ7" t="b">
        <v>0</v>
      </c>
      <c r="ER7" t="b">
        <v>0</v>
      </c>
      <c r="ES7" t="b">
        <v>0</v>
      </c>
      <c r="ET7" t="b">
        <v>0</v>
      </c>
      <c r="EU7" t="b">
        <v>0</v>
      </c>
      <c r="EV7" t="b">
        <v>0</v>
      </c>
      <c r="EX7" t="s">
        <v>121</v>
      </c>
      <c r="EY7" t="b">
        <v>0</v>
      </c>
      <c r="EZ7" t="b">
        <v>0</v>
      </c>
      <c r="FA7" t="b">
        <v>0</v>
      </c>
      <c r="FB7" t="b">
        <v>0</v>
      </c>
      <c r="FC7" t="b">
        <v>0</v>
      </c>
      <c r="FD7" t="b">
        <v>0</v>
      </c>
    </row>
    <row r="8" spans="1:161" x14ac:dyDescent="0.35">
      <c r="B8" t="s">
        <v>201</v>
      </c>
      <c r="E8" t="s">
        <v>368</v>
      </c>
      <c r="K8" t="s">
        <v>159</v>
      </c>
      <c r="R8" t="s">
        <v>9</v>
      </c>
      <c r="S8" t="s">
        <v>9</v>
      </c>
      <c r="T8" t="s">
        <v>9</v>
      </c>
      <c r="U8" t="s">
        <v>9</v>
      </c>
      <c r="W8" t="s">
        <v>9</v>
      </c>
      <c r="X8" t="s">
        <v>9</v>
      </c>
      <c r="BN8" t="s">
        <v>9</v>
      </c>
      <c r="BO8" t="s">
        <v>9</v>
      </c>
      <c r="BP8" t="s">
        <v>9</v>
      </c>
      <c r="BQ8" t="s">
        <v>9</v>
      </c>
      <c r="BR8" t="s">
        <v>9</v>
      </c>
      <c r="CG8" t="s">
        <v>9</v>
      </c>
      <c r="CR8" t="s">
        <v>9</v>
      </c>
      <c r="CT8" t="s">
        <v>9</v>
      </c>
      <c r="CV8" t="s">
        <v>9</v>
      </c>
      <c r="CW8" t="s">
        <v>9</v>
      </c>
      <c r="CX8" t="s">
        <v>9</v>
      </c>
      <c r="CY8" t="s">
        <v>9</v>
      </c>
      <c r="CZ8" t="s">
        <v>9</v>
      </c>
      <c r="DA8" t="s">
        <v>9</v>
      </c>
      <c r="DB8" t="s">
        <v>9</v>
      </c>
      <c r="DC8" t="s">
        <v>9</v>
      </c>
    </row>
    <row r="9" spans="1:161" x14ac:dyDescent="0.35">
      <c r="E9" t="s">
        <v>369</v>
      </c>
      <c r="K9" t="s">
        <v>160</v>
      </c>
    </row>
    <row r="10" spans="1:161" x14ac:dyDescent="0.35">
      <c r="K10" t="s">
        <v>161</v>
      </c>
    </row>
    <row r="11" spans="1:161" x14ac:dyDescent="0.35">
      <c r="K11" t="s">
        <v>162</v>
      </c>
    </row>
    <row r="12" spans="1:161" x14ac:dyDescent="0.35">
      <c r="K12" t="s">
        <v>163</v>
      </c>
    </row>
    <row r="13" spans="1:161" x14ac:dyDescent="0.35">
      <c r="K13" t="s">
        <v>164</v>
      </c>
    </row>
    <row r="14" spans="1:161" x14ac:dyDescent="0.35">
      <c r="K14" t="s">
        <v>165</v>
      </c>
    </row>
    <row r="15" spans="1:161" x14ac:dyDescent="0.35">
      <c r="K15" t="s">
        <v>348</v>
      </c>
    </row>
    <row r="20" spans="120:120" x14ac:dyDescent="0.35">
      <c r="DP20" s="48"/>
    </row>
    <row r="21" spans="120:120" x14ac:dyDescent="0.35">
      <c r="DP21" s="47"/>
    </row>
    <row r="22" spans="120:120" x14ac:dyDescent="0.35">
      <c r="DP22" s="47"/>
    </row>
    <row r="23" spans="120:120" x14ac:dyDescent="0.35">
      <c r="DP23" s="62"/>
    </row>
    <row r="24" spans="120:120" x14ac:dyDescent="0.35">
      <c r="DP24" s="6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18F85-9422-4623-9696-CC074F41BBC8}">
  <dimension ref="B2:G12"/>
  <sheetViews>
    <sheetView tabSelected="1" workbookViewId="0">
      <selection activeCell="C9" sqref="C9"/>
    </sheetView>
  </sheetViews>
  <sheetFormatPr defaultRowHeight="14.5" x14ac:dyDescent="0.35"/>
  <cols>
    <col min="2" max="2" width="16.1796875" customWidth="1"/>
    <col min="3" max="3" width="72.81640625" customWidth="1"/>
    <col min="4" max="4" width="26.1796875" customWidth="1"/>
    <col min="7" max="7" width="19.54296875" bestFit="1" customWidth="1"/>
  </cols>
  <sheetData>
    <row r="2" spans="2:7" x14ac:dyDescent="0.35">
      <c r="B2" t="s">
        <v>199</v>
      </c>
      <c r="C2" s="38">
        <f>MAX(B:B)</f>
        <v>1.02</v>
      </c>
      <c r="D2" s="17"/>
      <c r="F2" t="s">
        <v>183</v>
      </c>
    </row>
    <row r="3" spans="2:7" x14ac:dyDescent="0.35">
      <c r="C3" s="36" t="str">
        <f>IFERROR(IF(C2=[1]General!$C$2,"You are using the latest version","The latest version of the score card is available for download, pls download online"),"Please connect to internet")</f>
        <v>Please connect to internet</v>
      </c>
      <c r="D3" s="37" t="str">
        <f>IF(C3="Please use the latest version online","Download here","")</f>
        <v/>
      </c>
    </row>
    <row r="4" spans="2:7" x14ac:dyDescent="0.35">
      <c r="B4" s="15" t="s">
        <v>169</v>
      </c>
      <c r="C4" s="15" t="s">
        <v>170</v>
      </c>
      <c r="D4" s="15" t="s">
        <v>186</v>
      </c>
      <c r="F4" s="20"/>
      <c r="G4" t="s">
        <v>184</v>
      </c>
    </row>
    <row r="5" spans="2:7" x14ac:dyDescent="0.35">
      <c r="B5" s="16">
        <v>1</v>
      </c>
      <c r="C5" s="11" t="s">
        <v>346</v>
      </c>
      <c r="D5" s="29">
        <v>45331</v>
      </c>
      <c r="F5" s="6"/>
      <c r="G5" t="s">
        <v>185</v>
      </c>
    </row>
    <row r="6" spans="2:7" x14ac:dyDescent="0.35">
      <c r="B6" s="16">
        <v>1.01</v>
      </c>
      <c r="C6" s="11" t="s">
        <v>345</v>
      </c>
      <c r="D6" s="29">
        <v>45506</v>
      </c>
    </row>
    <row r="7" spans="2:7" x14ac:dyDescent="0.35">
      <c r="B7" s="16">
        <v>1.02</v>
      </c>
      <c r="C7" s="11" t="s">
        <v>403</v>
      </c>
      <c r="D7" s="29">
        <v>45670</v>
      </c>
    </row>
    <row r="8" spans="2:7" x14ac:dyDescent="0.35">
      <c r="B8" s="16"/>
      <c r="C8" s="11"/>
      <c r="D8" s="11"/>
    </row>
    <row r="9" spans="2:7" x14ac:dyDescent="0.35">
      <c r="B9" s="16"/>
      <c r="C9" s="11"/>
      <c r="D9" s="11"/>
    </row>
    <row r="10" spans="2:7" x14ac:dyDescent="0.35">
      <c r="B10" s="16"/>
      <c r="C10" s="11"/>
      <c r="D10" s="11"/>
    </row>
    <row r="11" spans="2:7" x14ac:dyDescent="0.35">
      <c r="B11" s="11"/>
      <c r="C11" s="11"/>
      <c r="D11" s="11"/>
    </row>
    <row r="12" spans="2:7" x14ac:dyDescent="0.35">
      <c r="B12" s="11"/>
      <c r="C12" s="11"/>
      <c r="D12" s="11"/>
    </row>
  </sheetData>
  <sheetProtection algorithmName="SHA-512" hashValue="HVMA17Q++yKjLpPUz8XJf/+5SWIugvI/hgNlsdKstovNlToZrDubP5qk8m/usm6LiF7LGDPDD2lZrAC5qiSlFw==" saltValue="Ycb8CWCQ0Rk0YzbkMKPPYA==" spinCount="100000" sheet="1" objects="1" scenarios="1"/>
  <hyperlinks>
    <hyperlink ref="D3" r:id="rId1" display="https://www1.bca.gov.sg/docs/default-source/docs-corp-buildsg/sustainability/bc(es)_appendix_1.xlsx" xr:uid="{2E22D8A6-287E-47E3-A7BB-1BFAB1B8AD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FFF29-82F7-49AF-BFB9-C20D32F77249}">
  <sheetPr>
    <pageSetUpPr fitToPage="1"/>
  </sheetPr>
  <dimension ref="A1:I31"/>
  <sheetViews>
    <sheetView zoomScaleNormal="100" workbookViewId="0">
      <selection activeCell="C12" sqref="C12"/>
    </sheetView>
  </sheetViews>
  <sheetFormatPr defaultRowHeight="14.5" x14ac:dyDescent="0.35"/>
  <cols>
    <col min="1" max="1" width="29.81640625" bestFit="1" customWidth="1"/>
    <col min="2" max="2" width="33.26953125" customWidth="1"/>
    <col min="3" max="3" width="36.54296875" customWidth="1"/>
    <col min="4" max="4" width="27.7265625" customWidth="1"/>
    <col min="5" max="5" width="32.54296875" customWidth="1"/>
    <col min="6" max="6" width="27.81640625" bestFit="1" customWidth="1"/>
    <col min="7" max="7" width="28.1796875" hidden="1" customWidth="1"/>
    <col min="8" max="8" width="10.26953125" bestFit="1" customWidth="1"/>
  </cols>
  <sheetData>
    <row r="1" spans="1:7" ht="14.5" customHeight="1" x14ac:dyDescent="0.35">
      <c r="A1" s="71" t="s">
        <v>128</v>
      </c>
      <c r="B1" s="71"/>
      <c r="C1" s="71"/>
      <c r="D1" s="71"/>
      <c r="E1" s="71"/>
      <c r="F1" s="71"/>
    </row>
    <row r="2" spans="1:7" ht="58" customHeight="1" x14ac:dyDescent="0.35">
      <c r="A2" s="70" t="s">
        <v>127</v>
      </c>
      <c r="B2" s="70"/>
      <c r="C2" s="72" t="s">
        <v>212</v>
      </c>
      <c r="D2" s="72"/>
      <c r="E2" s="72"/>
      <c r="F2" s="72"/>
      <c r="G2" t="s">
        <v>202</v>
      </c>
    </row>
    <row r="3" spans="1:7" ht="29.15" customHeight="1" x14ac:dyDescent="0.35">
      <c r="A3" s="75" t="s">
        <v>133</v>
      </c>
      <c r="B3" s="77"/>
      <c r="C3" s="15" t="s">
        <v>371</v>
      </c>
      <c r="D3" s="46" t="s">
        <v>202</v>
      </c>
      <c r="E3" s="15" t="s">
        <v>370</v>
      </c>
      <c r="F3" s="46" t="s">
        <v>202</v>
      </c>
      <c r="G3" t="s">
        <v>200</v>
      </c>
    </row>
    <row r="4" spans="1:7" x14ac:dyDescent="0.35">
      <c r="A4" s="76"/>
      <c r="B4" s="78"/>
      <c r="C4" s="15" t="s">
        <v>389</v>
      </c>
      <c r="D4" s="60"/>
      <c r="E4" s="15" t="s">
        <v>388</v>
      </c>
      <c r="F4" s="61"/>
      <c r="G4" t="s">
        <v>201</v>
      </c>
    </row>
    <row r="5" spans="1:7" x14ac:dyDescent="0.35">
      <c r="A5" s="73" t="s">
        <v>129</v>
      </c>
      <c r="B5" s="73"/>
      <c r="C5" s="73"/>
      <c r="D5" s="73"/>
      <c r="E5" s="73"/>
      <c r="F5" s="73"/>
    </row>
    <row r="6" spans="1:7" ht="43" customHeight="1" x14ac:dyDescent="0.35">
      <c r="A6" s="74"/>
      <c r="B6" s="74"/>
      <c r="C6" s="74"/>
      <c r="D6" s="74"/>
      <c r="E6" s="74"/>
      <c r="F6" s="74"/>
      <c r="G6" t="s">
        <v>202</v>
      </c>
    </row>
    <row r="7" spans="1:7" x14ac:dyDescent="0.35">
      <c r="A7" s="73" t="s">
        <v>134</v>
      </c>
      <c r="B7" s="73"/>
      <c r="C7" s="73"/>
      <c r="D7" s="73"/>
      <c r="E7" s="73"/>
      <c r="F7" s="73"/>
      <c r="G7" t="s">
        <v>367</v>
      </c>
    </row>
    <row r="8" spans="1:7" x14ac:dyDescent="0.35">
      <c r="A8" s="12" t="s">
        <v>394</v>
      </c>
      <c r="B8" s="12" t="s">
        <v>395</v>
      </c>
      <c r="C8" s="12" t="s">
        <v>130</v>
      </c>
      <c r="D8" s="12" t="s">
        <v>405</v>
      </c>
      <c r="E8" s="81" t="s">
        <v>168</v>
      </c>
      <c r="F8" s="82"/>
      <c r="G8" t="s">
        <v>368</v>
      </c>
    </row>
    <row r="9" spans="1:7" ht="75" customHeight="1" x14ac:dyDescent="0.35">
      <c r="A9" s="28"/>
      <c r="B9" s="28"/>
      <c r="C9" s="28"/>
      <c r="D9" s="28"/>
      <c r="E9" s="83"/>
      <c r="F9" s="84"/>
      <c r="G9" t="s">
        <v>369</v>
      </c>
    </row>
    <row r="10" spans="1:7" x14ac:dyDescent="0.35">
      <c r="A10" s="73" t="s">
        <v>135</v>
      </c>
      <c r="B10" s="73"/>
      <c r="C10" s="73"/>
      <c r="D10" s="73"/>
      <c r="E10" s="73"/>
      <c r="F10" s="73"/>
    </row>
    <row r="11" spans="1:7" x14ac:dyDescent="0.35">
      <c r="A11" s="12" t="s">
        <v>390</v>
      </c>
      <c r="B11" s="12" t="s">
        <v>393</v>
      </c>
      <c r="C11" s="12" t="s">
        <v>131</v>
      </c>
      <c r="D11" s="12" t="s">
        <v>404</v>
      </c>
      <c r="E11" s="81" t="s">
        <v>402</v>
      </c>
      <c r="F11" s="82"/>
      <c r="G11" t="s">
        <v>202</v>
      </c>
    </row>
    <row r="12" spans="1:7" ht="45" customHeight="1" x14ac:dyDescent="0.35">
      <c r="A12" s="28"/>
      <c r="B12" s="28"/>
      <c r="C12" s="28"/>
      <c r="D12" s="28"/>
      <c r="E12" s="83"/>
      <c r="F12" s="84"/>
      <c r="G12" t="s">
        <v>365</v>
      </c>
    </row>
    <row r="13" spans="1:7" x14ac:dyDescent="0.35">
      <c r="A13" s="12" t="s">
        <v>391</v>
      </c>
      <c r="B13" s="12" t="s">
        <v>392</v>
      </c>
      <c r="C13" s="12" t="s">
        <v>132</v>
      </c>
      <c r="D13" s="12" t="s">
        <v>404</v>
      </c>
      <c r="E13" s="81" t="s">
        <v>167</v>
      </c>
      <c r="F13" s="82"/>
      <c r="G13" t="s">
        <v>366</v>
      </c>
    </row>
    <row r="14" spans="1:7" ht="45" customHeight="1" x14ac:dyDescent="0.35">
      <c r="A14" s="28"/>
      <c r="B14" s="28"/>
      <c r="C14" s="28"/>
      <c r="D14" s="28"/>
      <c r="E14" s="83"/>
      <c r="F14" s="84"/>
    </row>
    <row r="15" spans="1:7" x14ac:dyDescent="0.35">
      <c r="A15" t="s">
        <v>157</v>
      </c>
      <c r="C15" t="s">
        <v>154</v>
      </c>
      <c r="D15" t="s">
        <v>155</v>
      </c>
      <c r="E15" t="s">
        <v>156</v>
      </c>
      <c r="F15" t="s">
        <v>213</v>
      </c>
    </row>
    <row r="16" spans="1:7" x14ac:dyDescent="0.35">
      <c r="A16" s="18" t="s">
        <v>197</v>
      </c>
      <c r="B16" t="s">
        <v>152</v>
      </c>
      <c r="C16" s="32" t="str">
        <f>IF($G$16,RB!C61,"")</f>
        <v/>
      </c>
      <c r="D16" s="32" t="str">
        <f>IF($G$16,RB!C62,"")</f>
        <v/>
      </c>
      <c r="E16" s="32" t="str">
        <f>IF($G$16,RB!C63,"")</f>
        <v/>
      </c>
      <c r="F16" s="45" t="str">
        <f>IF($G$16,RB!C64,"")</f>
        <v/>
      </c>
      <c r="G16" s="31" t="b">
        <v>0</v>
      </c>
    </row>
    <row r="17" spans="1:9" x14ac:dyDescent="0.35">
      <c r="A17" s="18"/>
      <c r="B17" t="s">
        <v>153</v>
      </c>
      <c r="C17" s="32" t="str">
        <f>IF($G$17,NRB!C116,"")</f>
        <v/>
      </c>
      <c r="D17" s="32" t="str">
        <f>IF(AND($G$17,$G$18=FALSE),NRB!C117,"")</f>
        <v/>
      </c>
      <c r="E17" s="32" t="str">
        <f>IF(AND($G$17,$G$18=FALSE),NRB!C118,"")</f>
        <v/>
      </c>
      <c r="F17" s="45" t="str">
        <f>IF(AND($G$17,$G$18=FALSE),NRB!C119,"")</f>
        <v/>
      </c>
      <c r="G17" s="31" t="b">
        <v>0</v>
      </c>
    </row>
    <row r="18" spans="1:9" x14ac:dyDescent="0.35">
      <c r="A18" s="18"/>
      <c r="B18" t="s">
        <v>151</v>
      </c>
      <c r="C18" s="32" t="str">
        <f>IF($G$18,NRB!C116,"")</f>
        <v/>
      </c>
      <c r="D18" s="32"/>
      <c r="E18" s="32"/>
      <c r="F18" s="45" t="str">
        <f>IF(AND($G$18,$G$17=FALSE),NRB!C119,"")</f>
        <v/>
      </c>
      <c r="G18" s="31" t="b">
        <v>0</v>
      </c>
    </row>
    <row r="19" spans="1:9" x14ac:dyDescent="0.35">
      <c r="A19" s="14" t="s">
        <v>166</v>
      </c>
      <c r="B19" s="19" t="s">
        <v>202</v>
      </c>
      <c r="C19" s="32" t="str">
        <f>IF(AND(G18,B19="&lt;Select&gt;"),"Select type of Simple Structure","")</f>
        <v/>
      </c>
      <c r="D19" s="32" t="str">
        <f>IF(D16="","",IF((COUNTIF(RB!$C$13:$C$53,"Selected and Complied"))&lt;4,"Fulfil at least 4 CRM",""))</f>
        <v/>
      </c>
      <c r="E19" s="32" t="str">
        <f>IF(E16="","",IF((COUNTIF(RB!$C$34:$C$45,"Selected and Complied"))&lt;2,"Fulfil at least 2 SC options",""))</f>
        <v/>
      </c>
      <c r="F19" s="45" t="str">
        <f>IF(G19=0,"","This Page: "&amp;G19&amp;" error(s)")</f>
        <v>This Page: 4 error(s)</v>
      </c>
      <c r="G19">
        <f>COUNTIF(D3:F4,"*Select*")+COUNTIF(C19:C20,"*Select*")+COUNTIF(B22,"*Please*")</f>
        <v>4</v>
      </c>
      <c r="I19" s="45"/>
    </row>
    <row r="20" spans="1:9" x14ac:dyDescent="0.35">
      <c r="C20" s="32" t="str">
        <f>IF(AND(G16=FALSE,G17=FALSE,G18=FALSE),"Select at least one building type","")</f>
        <v>Select at least one building type</v>
      </c>
      <c r="D20" s="32" t="str">
        <f>IF(D17="","",IF((COUNTIF(NRB!$C$55:$C$113,"Selected and Complied"))&lt;4,"Fulfil at least 4 CRM",""))</f>
        <v/>
      </c>
      <c r="E20" s="32" t="str">
        <f>IF(E17="","",IF((COUNTIF(NRB!$C$78:$C$89,"Selected and Complied"))&lt;2,"Fulfil at least 2 SC options",""))</f>
        <v/>
      </c>
      <c r="F20" s="32" t="str">
        <f>IF(G20=0,"","Total Error(s): "&amp;G20)</f>
        <v>Total Error(s): 4</v>
      </c>
      <c r="G20">
        <f>SUM(F16:F18)+COUNTIF(D3:F4,"*Select*")+COUNTIF(C19:C20,"*Select*")+COUNTIF(B22,"*Please*")</f>
        <v>4</v>
      </c>
    </row>
    <row r="21" spans="1:9" x14ac:dyDescent="0.35">
      <c r="C21" s="32"/>
      <c r="D21" s="32"/>
      <c r="E21" s="32"/>
      <c r="F21" s="32"/>
    </row>
    <row r="22" spans="1:9" ht="21" x14ac:dyDescent="0.5">
      <c r="B22" s="79" t="str">
        <f>IF(OR(B3="",D4="",F4="",A6="",A9="",B9="",C9="",D9="",A12="",B12="",C12="",D12="",A14="",B14="",C14="",D14=""),"Please fill up the form completely. Indicate 'Nil' where applicable.","")</f>
        <v>Please fill up the form completely. Indicate 'Nil' where applicable.</v>
      </c>
      <c r="C22" s="79"/>
      <c r="D22" s="79"/>
      <c r="E22" s="79"/>
      <c r="F22" s="32"/>
      <c r="G22" t="s">
        <v>202</v>
      </c>
    </row>
    <row r="23" spans="1:9" ht="26" x14ac:dyDescent="0.6">
      <c r="A23" t="str">
        <f ca="1">_xlfn.CONCAT("Saved as of ",TEXT(TODAY(),"dd-mmm-yyyy"))</f>
        <v>Saved as of 13-Jan-2025</v>
      </c>
      <c r="B23" s="80" t="str">
        <f>IF(G20=0,"","You have "&amp;G20&amp;" error(s), please resolve before submitting")</f>
        <v>You have 4 error(s), please resolve before submitting</v>
      </c>
      <c r="C23" s="80"/>
      <c r="D23" s="80"/>
      <c r="E23" s="80"/>
      <c r="G23" t="s">
        <v>158</v>
      </c>
    </row>
    <row r="24" spans="1:9" x14ac:dyDescent="0.35">
      <c r="G24" t="s">
        <v>159</v>
      </c>
    </row>
    <row r="25" spans="1:9" x14ac:dyDescent="0.35">
      <c r="G25" t="s">
        <v>160</v>
      </c>
    </row>
    <row r="26" spans="1:9" x14ac:dyDescent="0.35">
      <c r="G26" t="s">
        <v>161</v>
      </c>
    </row>
    <row r="27" spans="1:9" x14ac:dyDescent="0.35">
      <c r="G27" t="s">
        <v>162</v>
      </c>
    </row>
    <row r="28" spans="1:9" x14ac:dyDescent="0.35">
      <c r="G28" t="s">
        <v>163</v>
      </c>
    </row>
    <row r="29" spans="1:9" x14ac:dyDescent="0.35">
      <c r="G29" t="s">
        <v>164</v>
      </c>
    </row>
    <row r="30" spans="1:9" x14ac:dyDescent="0.35">
      <c r="G30" t="s">
        <v>165</v>
      </c>
    </row>
    <row r="31" spans="1:9" x14ac:dyDescent="0.35">
      <c r="G31" t="s">
        <v>348</v>
      </c>
    </row>
  </sheetData>
  <sheetProtection algorithmName="SHA-512" hashValue="ca+j4nFoWJBN3jPjBwADB5KWWJx17LfPWYk7SxAHB7kzdmuD60QAbOqGS6VMxwmaCS9ZwX/BuqdZrfVKGAcAzw==" saltValue="rTetLvn4bKTLdsZeUpk1yQ==" spinCount="100000" sheet="1" objects="1" scenarios="1"/>
  <mergeCells count="14">
    <mergeCell ref="B22:E22"/>
    <mergeCell ref="B23:E23"/>
    <mergeCell ref="A7:F7"/>
    <mergeCell ref="A10:F10"/>
    <mergeCell ref="E8:F9"/>
    <mergeCell ref="E11:F12"/>
    <mergeCell ref="E13:F14"/>
    <mergeCell ref="A2:B2"/>
    <mergeCell ref="A1:F1"/>
    <mergeCell ref="C2:F2"/>
    <mergeCell ref="A5:F5"/>
    <mergeCell ref="A6:F6"/>
    <mergeCell ref="A3:A4"/>
    <mergeCell ref="B3:B4"/>
  </mergeCells>
  <conditionalFormatting sqref="B19">
    <cfRule type="expression" dxfId="19" priority="6">
      <formula>AND(FIND("Select",B19),$G$18)</formula>
    </cfRule>
  </conditionalFormatting>
  <conditionalFormatting sqref="B22">
    <cfRule type="expression" dxfId="18" priority="1">
      <formula>FIND("Please",B22)</formula>
    </cfRule>
  </conditionalFormatting>
  <conditionalFormatting sqref="B23">
    <cfRule type="expression" dxfId="17" priority="5">
      <formula>FIND("error",B23)</formula>
    </cfRule>
  </conditionalFormatting>
  <conditionalFormatting sqref="D3:D4 F3:F4">
    <cfRule type="expression" dxfId="16" priority="2">
      <formula>FIND("Select",D3)</formula>
    </cfRule>
  </conditionalFormatting>
  <conditionalFormatting sqref="I19 C19:E21">
    <cfRule type="expression" dxfId="15" priority="8">
      <formula>FIND("Select",C19)</formula>
    </cfRule>
    <cfRule type="expression" dxfId="14" priority="9">
      <formula>FIND("Fulfil",C19)</formula>
    </cfRule>
  </conditionalFormatting>
  <dataValidations count="3">
    <dataValidation type="list" allowBlank="1" showInputMessage="1" showErrorMessage="1" sqref="B19" xr:uid="{3F5FDD5D-6423-4293-98F7-4C6187559424}">
      <formula1>$G$22:$G$31</formula1>
    </dataValidation>
    <dataValidation type="list" allowBlank="1" showInputMessage="1" showErrorMessage="1" sqref="D3" xr:uid="{5B9F4C78-1130-4973-A902-8A750BE5E14A}">
      <formula1>$G$2:$G$4</formula1>
    </dataValidation>
    <dataValidation type="list" allowBlank="1" showInputMessage="1" showErrorMessage="1" sqref="F3" xr:uid="{F2B83A49-5937-4C5F-B012-EFA139C6C9AA}">
      <formula1>$G$6:$G$9</formula1>
    </dataValidation>
  </dataValidations>
  <printOptions horizontalCentered="1"/>
  <pageMargins left="0.25" right="0.25" top="0.75" bottom="0.75" header="0.3" footer="0.3"/>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0</xdr:col>
                    <xdr:colOff>1708150</xdr:colOff>
                    <xdr:row>14</xdr:row>
                    <xdr:rowOff>171450</xdr:rowOff>
                  </from>
                  <to>
                    <xdr:col>1</xdr:col>
                    <xdr:colOff>107950</xdr:colOff>
                    <xdr:row>16</xdr:row>
                    <xdr:rowOff>12700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0</xdr:col>
                    <xdr:colOff>1708150</xdr:colOff>
                    <xdr:row>15</xdr:row>
                    <xdr:rowOff>171450</xdr:rowOff>
                  </from>
                  <to>
                    <xdr:col>1</xdr:col>
                    <xdr:colOff>19050</xdr:colOff>
                    <xdr:row>16</xdr:row>
                    <xdr:rowOff>171450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0</xdr:col>
                    <xdr:colOff>1708150</xdr:colOff>
                    <xdr:row>16</xdr:row>
                    <xdr:rowOff>184150</xdr:rowOff>
                  </from>
                  <to>
                    <xdr:col>1</xdr:col>
                    <xdr:colOff>19050</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DB5C8-75ED-4267-84BD-0DFBE8CEF832}">
  <sheetPr codeName="Sheet1">
    <pageSetUpPr fitToPage="1"/>
  </sheetPr>
  <dimension ref="A1:O64"/>
  <sheetViews>
    <sheetView topLeftCell="A3" zoomScale="70" zoomScaleNormal="70" workbookViewId="0">
      <selection activeCell="C6" sqref="C6"/>
    </sheetView>
  </sheetViews>
  <sheetFormatPr defaultRowHeight="14.5" x14ac:dyDescent="0.35"/>
  <cols>
    <col min="2" max="2" width="80.26953125" customWidth="1"/>
    <col min="3" max="4" width="26.1796875" customWidth="1"/>
    <col min="5" max="5" width="43.81640625" customWidth="1"/>
    <col min="6" max="6" width="64.7265625" customWidth="1"/>
    <col min="7" max="7" width="38.81640625" customWidth="1"/>
    <col min="8" max="9" width="8.7265625" hidden="1" customWidth="1"/>
    <col min="10" max="10" width="28.81640625" hidden="1" customWidth="1"/>
    <col min="11" max="11" width="41.7265625" hidden="1" customWidth="1"/>
    <col min="12" max="12" width="22.1796875" hidden="1" customWidth="1"/>
    <col min="13" max="13" width="8.7265625" hidden="1" customWidth="1"/>
    <col min="14" max="14" width="13" hidden="1" customWidth="1"/>
    <col min="15" max="15" width="20.81640625" hidden="1" customWidth="1"/>
  </cols>
  <sheetData>
    <row r="1" spans="1:15" s="25" customFormat="1" ht="26" x14ac:dyDescent="0.6">
      <c r="A1" s="25" t="s">
        <v>120</v>
      </c>
    </row>
    <row r="2" spans="1:15" ht="18.5" x14ac:dyDescent="0.45">
      <c r="A2" s="27" t="s">
        <v>0</v>
      </c>
      <c r="B2" s="8"/>
      <c r="C2" s="8"/>
      <c r="D2" s="8"/>
      <c r="E2" s="8"/>
      <c r="F2" s="8"/>
      <c r="G2" s="8"/>
      <c r="I2" t="s">
        <v>136</v>
      </c>
    </row>
    <row r="3" spans="1:15" ht="43.5" x14ac:dyDescent="0.35">
      <c r="A3" s="42" t="s">
        <v>1</v>
      </c>
      <c r="B3" s="43" t="s">
        <v>2</v>
      </c>
      <c r="C3" s="42" t="s">
        <v>3</v>
      </c>
      <c r="D3" s="43" t="s">
        <v>150</v>
      </c>
      <c r="E3" s="43" t="s">
        <v>173</v>
      </c>
      <c r="F3" s="42" t="s">
        <v>149</v>
      </c>
      <c r="G3" s="52" t="s">
        <v>204</v>
      </c>
      <c r="I3" s="40" t="s">
        <v>146</v>
      </c>
      <c r="J3" s="40" t="s">
        <v>147</v>
      </c>
      <c r="K3" s="40" t="s">
        <v>148</v>
      </c>
      <c r="L3" s="40" t="s">
        <v>172</v>
      </c>
    </row>
    <row r="4" spans="1:15" x14ac:dyDescent="0.35">
      <c r="A4" t="s">
        <v>4</v>
      </c>
      <c r="B4" s="3" t="s">
        <v>5</v>
      </c>
      <c r="C4" s="19" t="s">
        <v>202</v>
      </c>
      <c r="D4" s="30"/>
      <c r="E4" s="20"/>
      <c r="F4" s="32" t="str">
        <f>IF(AND(C4="Not Applicable",OR(D4="",AND(D4="Please specify",E4=""))),"Please indicate reason for NA",IF(AND(C4="Complied",D4&lt;&gt;""),"Please remove reason for NA if complied",""))</f>
        <v/>
      </c>
      <c r="G4" s="41" t="s">
        <v>205</v>
      </c>
      <c r="J4" t="s">
        <v>137</v>
      </c>
      <c r="K4" t="s">
        <v>190</v>
      </c>
      <c r="L4" t="s">
        <v>171</v>
      </c>
      <c r="M4" t="s">
        <v>202</v>
      </c>
      <c r="N4" t="s">
        <v>202</v>
      </c>
      <c r="O4" t="s">
        <v>202</v>
      </c>
    </row>
    <row r="5" spans="1:15" x14ac:dyDescent="0.35">
      <c r="A5" t="s">
        <v>7</v>
      </c>
      <c r="B5" s="3" t="s">
        <v>8</v>
      </c>
      <c r="C5" s="19" t="s">
        <v>202</v>
      </c>
      <c r="D5" s="18"/>
      <c r="E5" s="20"/>
      <c r="F5" s="32" t="str">
        <f t="shared" ref="F5:F7" si="0">IF(AND(C5="Not Applicable",OR(D5="",AND(D5="Please specify",E5=""))),"Please indicate reason for NA",IF(AND(C5="Complied",D5&lt;&gt;""),"Please remove reason for NA if complied",""))</f>
        <v/>
      </c>
      <c r="G5" s="32"/>
      <c r="J5" t="s">
        <v>138</v>
      </c>
      <c r="K5" t="s">
        <v>196</v>
      </c>
      <c r="L5" t="s">
        <v>171</v>
      </c>
      <c r="M5" t="s">
        <v>365</v>
      </c>
      <c r="N5" s="1" t="s">
        <v>6</v>
      </c>
      <c r="O5" t="s">
        <v>121</v>
      </c>
    </row>
    <row r="6" spans="1:15" x14ac:dyDescent="0.35">
      <c r="A6" t="s">
        <v>10</v>
      </c>
      <c r="B6" s="3" t="s">
        <v>11</v>
      </c>
      <c r="C6" s="19" t="s">
        <v>202</v>
      </c>
      <c r="D6" s="30"/>
      <c r="E6" s="20"/>
      <c r="F6" s="32" t="str">
        <f t="shared" si="0"/>
        <v/>
      </c>
      <c r="G6" s="32"/>
      <c r="J6" t="s">
        <v>145</v>
      </c>
      <c r="K6" t="s">
        <v>190</v>
      </c>
      <c r="L6" t="s">
        <v>171</v>
      </c>
      <c r="M6" t="s">
        <v>366</v>
      </c>
      <c r="N6" s="1" t="s">
        <v>9</v>
      </c>
      <c r="O6" s="1"/>
    </row>
    <row r="7" spans="1:15" x14ac:dyDescent="0.35">
      <c r="A7" t="s">
        <v>12</v>
      </c>
      <c r="B7" s="3" t="s">
        <v>13</v>
      </c>
      <c r="C7" s="19" t="s">
        <v>202</v>
      </c>
      <c r="D7" s="30"/>
      <c r="E7" s="20"/>
      <c r="F7" s="32" t="str">
        <f t="shared" si="0"/>
        <v/>
      </c>
      <c r="G7" s="32"/>
      <c r="J7" t="s">
        <v>180</v>
      </c>
      <c r="K7" t="s">
        <v>192</v>
      </c>
      <c r="L7" t="s">
        <v>171</v>
      </c>
      <c r="N7" s="1"/>
    </row>
    <row r="8" spans="1:15" x14ac:dyDescent="0.35">
      <c r="A8" s="54" t="s">
        <v>352</v>
      </c>
      <c r="B8" s="3" t="s">
        <v>353</v>
      </c>
      <c r="C8" s="6"/>
      <c r="D8" s="6"/>
      <c r="E8" s="53"/>
      <c r="F8" s="32" t="str">
        <f>IF(AND(C7="Complied",E8=""),"Please indicate % lighting improvement from 40% to 100%",IF(C7="&lt;Select&gt;","Please indicate compliance for RB02-2",IF(OR(C7="Not Applicable",AND(ISNUMBER(E8),E8&gt;=0.4)),"","Please indicate numercial number between 40% to 100%")))</f>
        <v>Please indicate compliance for RB02-2</v>
      </c>
      <c r="G8" s="32"/>
      <c r="N8" s="1"/>
    </row>
    <row r="9" spans="1:15" x14ac:dyDescent="0.35">
      <c r="A9" t="s">
        <v>15</v>
      </c>
      <c r="B9" s="3" t="s">
        <v>14</v>
      </c>
      <c r="C9" s="19" t="s">
        <v>202</v>
      </c>
      <c r="D9" s="30"/>
      <c r="E9" s="20"/>
      <c r="F9" s="32" t="str">
        <f>IF(AND(C9="Not Applicable",OR(D9="",AND(D9="Please specify",E9=""))),"Please indicate reason for NA",IF(AND(C9="Complied",D9&lt;&gt;""),"Please remove reason for NA if complied",""))</f>
        <v/>
      </c>
      <c r="G9" s="32"/>
      <c r="J9" t="s">
        <v>140</v>
      </c>
      <c r="K9" t="s">
        <v>191</v>
      </c>
      <c r="L9" t="s">
        <v>171</v>
      </c>
    </row>
    <row r="10" spans="1:15" x14ac:dyDescent="0.35">
      <c r="A10" t="s">
        <v>16</v>
      </c>
      <c r="B10" s="3" t="s">
        <v>31</v>
      </c>
      <c r="C10" s="19" t="s">
        <v>202</v>
      </c>
      <c r="D10" s="30"/>
      <c r="E10" s="20"/>
      <c r="F10" s="32" t="str">
        <f>IF(AND(C10="Not Applicable",OR(D10="",AND(D10="Please specify",E10=""))),"Please indicate reason for NA",IF(AND(C10="Complied",D10&lt;&gt;""),"Please remove reason for NA if complied",""))</f>
        <v/>
      </c>
      <c r="G10" s="32"/>
      <c r="J10" t="s">
        <v>141</v>
      </c>
      <c r="K10" t="s">
        <v>182</v>
      </c>
      <c r="L10" t="s">
        <v>171</v>
      </c>
    </row>
    <row r="11" spans="1:15" ht="18.5" x14ac:dyDescent="0.45">
      <c r="A11" s="27" t="s">
        <v>17</v>
      </c>
      <c r="B11" s="9"/>
      <c r="C11" s="8"/>
      <c r="D11" s="8"/>
      <c r="E11" s="8"/>
      <c r="F11" s="34"/>
      <c r="G11" s="34"/>
    </row>
    <row r="12" spans="1:15" x14ac:dyDescent="0.35">
      <c r="A12" s="21" t="s">
        <v>49</v>
      </c>
      <c r="B12" s="22" t="s">
        <v>48</v>
      </c>
      <c r="C12" s="21"/>
      <c r="D12" s="21"/>
      <c r="E12" s="21"/>
      <c r="F12" s="35"/>
      <c r="G12" s="35"/>
    </row>
    <row r="13" spans="1:15" x14ac:dyDescent="0.35">
      <c r="B13" s="3" t="s">
        <v>50</v>
      </c>
      <c r="C13" s="19" t="s">
        <v>202</v>
      </c>
      <c r="D13" s="6"/>
      <c r="E13" s="20"/>
      <c r="F13" s="32"/>
      <c r="G13" s="41" t="s">
        <v>205</v>
      </c>
    </row>
    <row r="14" spans="1:15" x14ac:dyDescent="0.35">
      <c r="B14" s="3" t="s">
        <v>51</v>
      </c>
      <c r="C14" s="19" t="s">
        <v>202</v>
      </c>
      <c r="D14" s="6"/>
      <c r="E14" s="20"/>
      <c r="F14" s="32"/>
      <c r="G14" s="32"/>
    </row>
    <row r="15" spans="1:15" x14ac:dyDescent="0.35">
      <c r="B15" s="3" t="s">
        <v>52</v>
      </c>
      <c r="C15" s="19" t="s">
        <v>202</v>
      </c>
      <c r="D15" s="6"/>
      <c r="E15" s="20"/>
      <c r="F15" s="32"/>
      <c r="G15" s="32"/>
    </row>
    <row r="16" spans="1:15" x14ac:dyDescent="0.35">
      <c r="A16" s="21" t="s">
        <v>53</v>
      </c>
      <c r="B16" s="22"/>
      <c r="C16" s="21"/>
      <c r="D16" s="21"/>
      <c r="E16" s="21"/>
      <c r="F16" s="35"/>
      <c r="G16" s="35"/>
    </row>
    <row r="17" spans="1:15" ht="29" x14ac:dyDescent="0.35">
      <c r="B17" s="3" t="s">
        <v>54</v>
      </c>
      <c r="C17" s="19" t="s">
        <v>202</v>
      </c>
      <c r="D17" s="6"/>
      <c r="E17" s="20"/>
      <c r="F17" s="32"/>
      <c r="G17" s="32"/>
    </row>
    <row r="18" spans="1:15" ht="29" x14ac:dyDescent="0.35">
      <c r="B18" s="3" t="s">
        <v>55</v>
      </c>
      <c r="C18" s="19" t="s">
        <v>202</v>
      </c>
      <c r="D18" s="6"/>
      <c r="E18" s="20"/>
      <c r="F18" s="32"/>
      <c r="G18" s="32"/>
    </row>
    <row r="19" spans="1:15" ht="29" x14ac:dyDescent="0.35">
      <c r="B19" s="3" t="s">
        <v>56</v>
      </c>
      <c r="C19" s="19" t="s">
        <v>202</v>
      </c>
      <c r="D19" s="6"/>
      <c r="E19" s="20"/>
      <c r="F19" s="32"/>
      <c r="G19" s="32"/>
    </row>
    <row r="20" spans="1:15" x14ac:dyDescent="0.35">
      <c r="B20" s="7" t="s">
        <v>79</v>
      </c>
      <c r="C20" s="18"/>
      <c r="E20" s="20"/>
      <c r="F20" s="32" t="str">
        <f>IF(AND(C19="Selected and Complied",COUNTIF(H20:H24,TRUE)&lt;2),"Please select at least 2 items","")</f>
        <v/>
      </c>
      <c r="G20" s="32"/>
      <c r="H20" s="18" t="b">
        <v>0</v>
      </c>
    </row>
    <row r="21" spans="1:15" x14ac:dyDescent="0.35">
      <c r="B21" s="7" t="s">
        <v>80</v>
      </c>
      <c r="C21" s="18"/>
      <c r="E21" s="20"/>
      <c r="F21" s="32"/>
      <c r="G21" s="32"/>
      <c r="H21" s="18" t="b">
        <v>0</v>
      </c>
    </row>
    <row r="22" spans="1:15" x14ac:dyDescent="0.35">
      <c r="B22" s="7" t="s">
        <v>59</v>
      </c>
      <c r="C22" s="18"/>
      <c r="E22" s="20"/>
      <c r="F22" s="32"/>
      <c r="G22" s="32"/>
      <c r="H22" s="18" t="b">
        <v>0</v>
      </c>
    </row>
    <row r="23" spans="1:15" x14ac:dyDescent="0.35">
      <c r="B23" s="7" t="s">
        <v>60</v>
      </c>
      <c r="C23" s="18"/>
      <c r="E23" s="20"/>
      <c r="F23" s="32"/>
      <c r="G23" s="32"/>
      <c r="H23" s="18" t="b">
        <v>0</v>
      </c>
    </row>
    <row r="24" spans="1:15" x14ac:dyDescent="0.35">
      <c r="B24" s="7" t="s">
        <v>81</v>
      </c>
      <c r="C24" s="18"/>
      <c r="E24" s="20"/>
      <c r="F24" s="32"/>
      <c r="G24" s="32"/>
      <c r="H24" s="18" t="b">
        <v>0</v>
      </c>
    </row>
    <row r="25" spans="1:15" x14ac:dyDescent="0.35">
      <c r="A25" s="21" t="s">
        <v>64</v>
      </c>
      <c r="B25" s="23" t="s">
        <v>63</v>
      </c>
      <c r="C25" s="21"/>
      <c r="D25" s="21"/>
      <c r="E25" s="21"/>
      <c r="F25" s="35"/>
      <c r="G25" s="35"/>
      <c r="O25" s="2"/>
    </row>
    <row r="26" spans="1:15" ht="31" x14ac:dyDescent="0.45">
      <c r="B26" s="4" t="s">
        <v>65</v>
      </c>
      <c r="C26" s="19" t="s">
        <v>202</v>
      </c>
      <c r="D26" s="6"/>
      <c r="E26" s="20"/>
      <c r="F26" s="32"/>
      <c r="G26" s="44" t="s">
        <v>208</v>
      </c>
      <c r="O26" s="2"/>
    </row>
    <row r="27" spans="1:15" ht="29" x14ac:dyDescent="0.35">
      <c r="B27" s="4" t="s">
        <v>66</v>
      </c>
      <c r="C27" s="19" t="s">
        <v>202</v>
      </c>
      <c r="D27" s="6"/>
      <c r="E27" s="20"/>
      <c r="F27" s="32"/>
      <c r="G27" s="41" t="s">
        <v>209</v>
      </c>
      <c r="O27" s="2"/>
    </row>
    <row r="28" spans="1:15" x14ac:dyDescent="0.35">
      <c r="B28" s="7" t="s">
        <v>79</v>
      </c>
      <c r="C28" s="18"/>
      <c r="E28" s="20"/>
      <c r="F28" s="32" t="str">
        <f>IF(AND(C27="Selected and Complied",COUNTIF(H28:H32,TRUE)&lt;2),"Please select at least 2 items","")</f>
        <v/>
      </c>
      <c r="G28" s="32"/>
      <c r="H28" s="18" t="b">
        <v>0</v>
      </c>
      <c r="O28" s="2"/>
    </row>
    <row r="29" spans="1:15" x14ac:dyDescent="0.35">
      <c r="B29" s="7" t="s">
        <v>80</v>
      </c>
      <c r="C29" s="18"/>
      <c r="E29" s="20"/>
      <c r="F29" s="32"/>
      <c r="G29" s="32"/>
      <c r="H29" s="18" t="b">
        <v>0</v>
      </c>
      <c r="O29" s="2"/>
    </row>
    <row r="30" spans="1:15" x14ac:dyDescent="0.35">
      <c r="B30" s="7" t="s">
        <v>59</v>
      </c>
      <c r="C30" s="18"/>
      <c r="E30" s="20"/>
      <c r="F30" s="32"/>
      <c r="G30" s="32"/>
      <c r="H30" s="18" t="b">
        <v>0</v>
      </c>
      <c r="O30" s="2"/>
    </row>
    <row r="31" spans="1:15" x14ac:dyDescent="0.35">
      <c r="B31" s="7" t="s">
        <v>60</v>
      </c>
      <c r="C31" s="18"/>
      <c r="E31" s="20"/>
      <c r="F31" s="32"/>
      <c r="G31" s="32"/>
      <c r="H31" s="18" t="b">
        <v>0</v>
      </c>
    </row>
    <row r="32" spans="1:15" x14ac:dyDescent="0.35">
      <c r="B32" s="7" t="s">
        <v>81</v>
      </c>
      <c r="C32" s="18"/>
      <c r="E32" s="20"/>
      <c r="F32" s="32"/>
      <c r="G32" s="32"/>
      <c r="H32" s="18" t="b">
        <v>0</v>
      </c>
    </row>
    <row r="33" spans="1:7" x14ac:dyDescent="0.35">
      <c r="A33" s="21" t="s">
        <v>68</v>
      </c>
      <c r="B33" s="23" t="s">
        <v>67</v>
      </c>
      <c r="C33" s="21"/>
      <c r="D33" s="21"/>
      <c r="E33" s="21"/>
      <c r="F33" s="35"/>
      <c r="G33" s="35"/>
    </row>
    <row r="34" spans="1:7" ht="29" x14ac:dyDescent="0.35">
      <c r="B34" s="4" t="s">
        <v>70</v>
      </c>
      <c r="C34" s="19" t="s">
        <v>202</v>
      </c>
      <c r="D34" s="6"/>
      <c r="E34" s="20"/>
      <c r="F34" s="32"/>
      <c r="G34" s="32"/>
    </row>
    <row r="35" spans="1:7" x14ac:dyDescent="0.35">
      <c r="B35" s="4" t="s">
        <v>71</v>
      </c>
      <c r="C35" s="19" t="s">
        <v>202</v>
      </c>
      <c r="D35" s="6"/>
      <c r="E35" s="20"/>
      <c r="F35" s="32"/>
      <c r="G35" s="32"/>
    </row>
    <row r="36" spans="1:7" ht="29" x14ac:dyDescent="0.35">
      <c r="B36" s="4" t="s">
        <v>69</v>
      </c>
      <c r="C36" s="19" t="s">
        <v>202</v>
      </c>
      <c r="D36" s="6"/>
      <c r="E36" s="20"/>
      <c r="F36" s="32"/>
      <c r="G36" s="41" t="s">
        <v>210</v>
      </c>
    </row>
    <row r="37" spans="1:7" x14ac:dyDescent="0.35">
      <c r="A37" s="21" t="s">
        <v>73</v>
      </c>
      <c r="B37" s="23" t="s">
        <v>72</v>
      </c>
      <c r="C37" s="21"/>
      <c r="D37" s="21"/>
      <c r="E37" s="21"/>
      <c r="F37" s="35"/>
      <c r="G37" s="35"/>
    </row>
    <row r="38" spans="1:7" ht="29" x14ac:dyDescent="0.35">
      <c r="B38" s="4" t="s">
        <v>76</v>
      </c>
      <c r="C38" s="19" t="s">
        <v>202</v>
      </c>
      <c r="D38" s="6"/>
      <c r="E38" s="20"/>
      <c r="F38" s="32"/>
      <c r="G38" s="32"/>
    </row>
    <row r="39" spans="1:7" ht="29" x14ac:dyDescent="0.35">
      <c r="B39" s="4" t="s">
        <v>77</v>
      </c>
      <c r="C39" s="19" t="s">
        <v>202</v>
      </c>
      <c r="D39" s="6"/>
      <c r="E39" s="20"/>
      <c r="F39" s="32" t="str">
        <f>IF(AND(C39="Selected and Complied",E40&gt;0),IF(OR(E41&gt;=D41,E42&gt;=D42,E43&gt;=D43),"","Please make sure at least one parameter is complied"),"")</f>
        <v/>
      </c>
      <c r="G39" s="32"/>
    </row>
    <row r="40" spans="1:7" ht="16.5" x14ac:dyDescent="0.35">
      <c r="A40" s="54" t="s">
        <v>352</v>
      </c>
      <c r="B40" s="4" t="s">
        <v>426</v>
      </c>
      <c r="C40" s="6" t="str">
        <f>IF(C38="Selected and Complied","Requirement Tonnage","")</f>
        <v/>
      </c>
      <c r="D40" s="6"/>
      <c r="E40" s="26"/>
      <c r="F40" s="32" t="str">
        <f>IF(AND(C39="Selected and Complied",E40=""),"Please indicate residential GFA in m2",IF(C39="&lt;Select&gt;","",IF(AND(ISNUMBER(E40),E40&gt;0),"","Please indicate numercial number &gt; 0")))</f>
        <v/>
      </c>
      <c r="G40" s="32"/>
    </row>
    <row r="41" spans="1:7" x14ac:dyDescent="0.35">
      <c r="A41" s="54" t="s">
        <v>352</v>
      </c>
      <c r="B41" s="3" t="s">
        <v>421</v>
      </c>
      <c r="C41" s="6" t="str">
        <f>IF(C39="Selected and Complied","Requirement Tonnage","")</f>
        <v/>
      </c>
      <c r="D41" s="6" t="str">
        <f>IF(E40="","",E40*1.5%)</f>
        <v/>
      </c>
      <c r="E41" s="26"/>
      <c r="F41" s="32" t="str">
        <f>IF(AND(C39="Selected and Complied",E41=""),"Please indicate RCA usage in tonnage. Key '0' for no usage. ",IF(C39="&lt;Select&gt;","",IF(AND(ISNUMBER(E41),E41&gt;=0),"","Please indicate numercial number")))</f>
        <v/>
      </c>
      <c r="G41" s="32"/>
    </row>
    <row r="42" spans="1:7" x14ac:dyDescent="0.35">
      <c r="A42" s="54" t="s">
        <v>352</v>
      </c>
      <c r="B42" s="3" t="s">
        <v>422</v>
      </c>
      <c r="C42" s="6" t="str">
        <f>IF(C39="Selected and Complied","Requirement Tonnage","")</f>
        <v/>
      </c>
      <c r="D42" s="6" t="str">
        <f>IF(E40="","",E40*1.5%)</f>
        <v/>
      </c>
      <c r="E42" s="26"/>
      <c r="F42" s="32" t="str">
        <f>IF(AND(C39="Selected and Complied",E42=""),"Please indicate WCS usage in tonnage. Key '0' for no usage.",IF(C39="&lt;Select&gt;","",IF(AND(ISNUMBER(E42),E42&gt;=0),"","Please indicate numercial number")))</f>
        <v/>
      </c>
      <c r="G42" s="32"/>
    </row>
    <row r="43" spans="1:7" x14ac:dyDescent="0.35">
      <c r="A43" s="54" t="s">
        <v>352</v>
      </c>
      <c r="B43" s="3" t="s">
        <v>423</v>
      </c>
      <c r="C43" s="6" t="str">
        <f>IF(C39="Selected and Complied","Requirement Tonnage","")</f>
        <v/>
      </c>
      <c r="D43" s="6" t="str">
        <f>IF(E40="","",E40*0.75%)</f>
        <v/>
      </c>
      <c r="E43" s="26"/>
      <c r="F43" s="32" t="str">
        <f>IF(AND(C39="Selected and Complied",E43=""),"Please indicate granite fines usage in tonnage. Key '0' for no usage.",IF(C39="&lt;Select&gt;","",IF(AND(ISNUMBER(E43),E43&gt;=0),"","Please indicate numercial number")))</f>
        <v/>
      </c>
      <c r="G43" s="32"/>
    </row>
    <row r="44" spans="1:7" ht="29" x14ac:dyDescent="0.35">
      <c r="B44" s="4" t="s">
        <v>78</v>
      </c>
      <c r="C44" s="19" t="s">
        <v>202</v>
      </c>
      <c r="D44" s="6"/>
      <c r="E44" s="20"/>
      <c r="F44" s="32"/>
      <c r="G44" s="32"/>
    </row>
    <row r="45" spans="1:7" x14ac:dyDescent="0.35">
      <c r="A45" s="21" t="s">
        <v>75</v>
      </c>
      <c r="B45" s="23" t="s">
        <v>74</v>
      </c>
      <c r="C45" s="19" t="s">
        <v>202</v>
      </c>
      <c r="D45" s="6"/>
      <c r="E45" s="20"/>
      <c r="F45" s="32"/>
      <c r="G45" s="32"/>
    </row>
    <row r="46" spans="1:7" ht="29" x14ac:dyDescent="0.35">
      <c r="B46" s="4" t="s">
        <v>122</v>
      </c>
      <c r="F46" s="32"/>
      <c r="G46" s="32"/>
    </row>
    <row r="47" spans="1:7" x14ac:dyDescent="0.35">
      <c r="A47" s="10" t="s">
        <v>123</v>
      </c>
      <c r="B47" s="20"/>
      <c r="E47" s="20"/>
      <c r="F47" s="85" t="str">
        <f>IF(AND(C45="Selected and Complied",OR(B47="",B48="",B49="",E47="",E48="",E49="")),"Please state the 3 products in column B and details of extent of usage and location in column E","")</f>
        <v/>
      </c>
      <c r="G47" s="39"/>
    </row>
    <row r="48" spans="1:7" x14ac:dyDescent="0.35">
      <c r="A48" s="10" t="s">
        <v>125</v>
      </c>
      <c r="B48" s="20"/>
      <c r="E48" s="20"/>
      <c r="F48" s="85"/>
      <c r="G48" s="39"/>
    </row>
    <row r="49" spans="1:8" x14ac:dyDescent="0.35">
      <c r="A49" s="10" t="s">
        <v>124</v>
      </c>
      <c r="B49" s="20"/>
      <c r="E49" s="20"/>
      <c r="F49" s="85"/>
      <c r="G49" s="39"/>
    </row>
    <row r="50" spans="1:8" x14ac:dyDescent="0.35">
      <c r="A50" s="21" t="s">
        <v>83</v>
      </c>
      <c r="B50" s="23" t="s">
        <v>82</v>
      </c>
      <c r="C50" s="19" t="s">
        <v>202</v>
      </c>
      <c r="D50" s="6"/>
      <c r="F50" s="32"/>
      <c r="G50" s="32"/>
    </row>
    <row r="51" spans="1:8" x14ac:dyDescent="0.35">
      <c r="A51" s="54" t="s">
        <v>352</v>
      </c>
      <c r="B51" s="3" t="s">
        <v>414</v>
      </c>
      <c r="C51" s="6"/>
      <c r="D51" s="6"/>
      <c r="E51" s="26"/>
      <c r="F51" s="32" t="str">
        <f>IF(AND(C50="Selected and Complied",E51=""),"Please indicate renewable energy capacity in kWp",IF(C50="&lt;Select&gt;","",IF(AND(ISNUMBER(E51),E51&gt;=0),"","Please indicate numercial number")))</f>
        <v/>
      </c>
      <c r="G51" s="32"/>
    </row>
    <row r="52" spans="1:8" x14ac:dyDescent="0.35">
      <c r="A52" s="54" t="s">
        <v>352</v>
      </c>
      <c r="B52" s="3" t="s">
        <v>427</v>
      </c>
      <c r="C52" s="6"/>
      <c r="D52" s="6"/>
      <c r="E52" s="66"/>
      <c r="F52" s="32" t="str">
        <f>IF(AND(C50="Selected and Complied",E52=""),"Please indicate % roof area coverage by renewable energy system",IF(C50="&lt;Select&gt;","",IF(AND(ISNUMBER(E52),E52&gt;=0.15),"","Please indicate numercial number of at least 15%")))</f>
        <v/>
      </c>
      <c r="G52" s="32"/>
    </row>
    <row r="53" spans="1:8" x14ac:dyDescent="0.35">
      <c r="A53" s="21" t="s">
        <v>85</v>
      </c>
      <c r="B53" s="23" t="s">
        <v>84</v>
      </c>
      <c r="C53" s="19" t="s">
        <v>202</v>
      </c>
      <c r="D53" s="6"/>
      <c r="F53" s="32"/>
      <c r="G53" s="32"/>
    </row>
    <row r="54" spans="1:8" x14ac:dyDescent="0.35">
      <c r="B54" s="7" t="s">
        <v>86</v>
      </c>
      <c r="C54" s="18"/>
      <c r="E54" s="20"/>
      <c r="F54" s="32" t="str">
        <f>IF(AND(C53="Selected and Complied",COUNTIF(H54:H58,TRUE)&lt;1),"Please select at least 1 item","")</f>
        <v/>
      </c>
      <c r="G54" s="32"/>
      <c r="H54" s="18" t="b">
        <v>0</v>
      </c>
    </row>
    <row r="55" spans="1:8" x14ac:dyDescent="0.35">
      <c r="B55" s="7" t="s">
        <v>87</v>
      </c>
      <c r="C55" s="18"/>
      <c r="E55" s="20"/>
      <c r="F55" s="32"/>
      <c r="G55" s="32"/>
      <c r="H55" s="18" t="b">
        <v>0</v>
      </c>
    </row>
    <row r="56" spans="1:8" x14ac:dyDescent="0.35">
      <c r="B56" s="7" t="s">
        <v>88</v>
      </c>
      <c r="C56" s="18"/>
      <c r="E56" s="20"/>
      <c r="F56" s="32"/>
      <c r="G56" s="32"/>
      <c r="H56" s="18" t="b">
        <v>0</v>
      </c>
    </row>
    <row r="57" spans="1:8" ht="29" x14ac:dyDescent="0.35">
      <c r="B57" s="7" t="s">
        <v>89</v>
      </c>
      <c r="C57" s="18"/>
      <c r="E57" s="20"/>
      <c r="F57" s="32"/>
      <c r="G57" s="32"/>
      <c r="H57" s="18" t="b">
        <v>0</v>
      </c>
    </row>
    <row r="58" spans="1:8" x14ac:dyDescent="0.35">
      <c r="B58" s="7" t="s">
        <v>90</v>
      </c>
      <c r="C58" s="18"/>
      <c r="E58" s="20"/>
      <c r="F58" s="32" t="str">
        <f>IF(AND(H58,E58=""),"Please indicate reasons","")</f>
        <v/>
      </c>
      <c r="G58" s="32"/>
      <c r="H58" s="18" t="b">
        <v>0</v>
      </c>
    </row>
    <row r="59" spans="1:8" ht="18.5" x14ac:dyDescent="0.45">
      <c r="A59" s="27" t="s">
        <v>198</v>
      </c>
      <c r="B59" s="9"/>
      <c r="C59" s="8"/>
      <c r="D59" s="8"/>
      <c r="E59" s="8"/>
      <c r="F59" s="8"/>
      <c r="G59" s="8"/>
    </row>
    <row r="61" spans="1:8" x14ac:dyDescent="0.35">
      <c r="B61" s="24" t="s">
        <v>91</v>
      </c>
      <c r="C61" s="33" t="str">
        <f>COUNTIF(C4:C10,"Complied")&amp;" of 6"</f>
        <v>0 of 6</v>
      </c>
      <c r="D61" s="5"/>
      <c r="E61" s="5"/>
      <c r="F61" s="5"/>
      <c r="G61" s="5"/>
    </row>
    <row r="62" spans="1:8" x14ac:dyDescent="0.35">
      <c r="B62" s="24" t="s">
        <v>92</v>
      </c>
      <c r="C62" s="33" t="str">
        <f>COUNTIF(C13:C53,"Selected and Complied")&amp;" of 17"</f>
        <v>0 of 17</v>
      </c>
      <c r="D62" s="32"/>
      <c r="E62" s="5"/>
      <c r="F62" s="36" t="str">
        <f>IF(COUNTIF(C13:C53,"Selected and Complied")&lt;4,"Fulfil at least 4 CRM","")</f>
        <v>Fulfil at least 4 CRM</v>
      </c>
      <c r="G62" s="36"/>
    </row>
    <row r="63" spans="1:8" x14ac:dyDescent="0.35">
      <c r="B63" s="11" t="s">
        <v>126</v>
      </c>
      <c r="C63" s="33" t="str">
        <f>COUNTIF(C34:C45,"Selected and Complied")&amp;" of 7"</f>
        <v>0 of 7</v>
      </c>
      <c r="D63" s="5"/>
      <c r="E63" s="5"/>
      <c r="F63" s="36" t="str">
        <f>IF(COUNTIF(C34:C45,"Selected and Complied")&lt;2,"Fulfil at least 2 SC options","")</f>
        <v>Fulfil at least 2 SC options</v>
      </c>
      <c r="G63" s="36"/>
    </row>
    <row r="64" spans="1:8" x14ac:dyDescent="0.35">
      <c r="B64" s="11" t="s">
        <v>203</v>
      </c>
      <c r="C64" s="33">
        <f>COUNTIF(C4:C10,"*Select*")+COUNTIF(F4:F58,"*Please*")+COUNTIF(F62:F63,"*Fulfil*")</f>
        <v>9</v>
      </c>
    </row>
  </sheetData>
  <sheetProtection algorithmName="SHA-512" hashValue="iF4I3jfMzYea4HghCN6FMY8QI5OkUyTeU4xqLqArJELVdHUqBhlowtnUd+Ps3kEdCyfORIbrzYHWDMQ3XHNBwQ==" saltValue="6HCpLuwOJ6CQh9QEO/ZvQQ==" spinCount="100000" sheet="1"/>
  <mergeCells count="1">
    <mergeCell ref="F47:F49"/>
  </mergeCells>
  <conditionalFormatting sqref="C4:C7 C9:C10">
    <cfRule type="expression" dxfId="13" priority="7">
      <formula>FIND("&lt;Select&gt;",C4)</formula>
    </cfRule>
  </conditionalFormatting>
  <conditionalFormatting sqref="C4:C7 C9:C39 C44:C50 C53">
    <cfRule type="expression" dxfId="12" priority="13">
      <formula>C4="Not Applicable"</formula>
    </cfRule>
    <cfRule type="expression" dxfId="11" priority="14">
      <formula>C4="Not Complied"</formula>
    </cfRule>
  </conditionalFormatting>
  <conditionalFormatting sqref="C13:C39 C44:C50 C53:C58">
    <cfRule type="expression" dxfId="10" priority="154">
      <formula>C13="&lt;Select&gt;"</formula>
    </cfRule>
  </conditionalFormatting>
  <conditionalFormatting sqref="C64">
    <cfRule type="expression" dxfId="9" priority="6">
      <formula>C64&gt;0</formula>
    </cfRule>
  </conditionalFormatting>
  <conditionalFormatting sqref="F4:G58">
    <cfRule type="expression" dxfId="8" priority="1">
      <formula>FIND("Please",F4)</formula>
    </cfRule>
  </conditionalFormatting>
  <conditionalFormatting sqref="F62:G63">
    <cfRule type="expression" dxfId="7" priority="9">
      <formula>FIND("Fulfil",F62)</formula>
    </cfRule>
  </conditionalFormatting>
  <dataValidations count="9">
    <dataValidation type="list" allowBlank="1" showInputMessage="1" showErrorMessage="1" sqref="F46:G46 C47:C49 G50:G53 E50:F50 E53:F53" xr:uid="{A2219710-A48D-45DD-9443-BA9198FBBF56}">
      <formula1>$O$4:$O$6</formula1>
    </dataValidation>
    <dataValidation type="list" allowBlank="1" showInputMessage="1" showErrorMessage="1" sqref="D10" xr:uid="{E5249D40-71D2-4FA8-B6DB-45EACCB59A29}">
      <formula1>$I$10:$L$10</formula1>
    </dataValidation>
    <dataValidation type="list" allowBlank="1" showInputMessage="1" showErrorMessage="1" sqref="C13:C15 C26:C27 C17:C19 C34:C36 C44:C45 C38:C39 C50 C53" xr:uid="{9F710BA0-BC49-40E5-B0C1-57DA02A80EB7}">
      <formula1>$O$4:$O$5</formula1>
    </dataValidation>
    <dataValidation type="list" allowBlank="1" showInputMessage="1" showErrorMessage="1" sqref="C4:C7 C9:C10" xr:uid="{AE331891-3417-46F0-AF2A-974D381FD057}">
      <formula1>$N$4:$N$6</formula1>
    </dataValidation>
    <dataValidation type="list" allowBlank="1" showInputMessage="1" showErrorMessage="1" sqref="D4" xr:uid="{B57C25FE-2584-425C-8E88-CCFDBDB37172}">
      <formula1>$I$4:$L$4</formula1>
    </dataValidation>
    <dataValidation type="list" allowBlank="1" showInputMessage="1" showErrorMessage="1" sqref="D5" xr:uid="{9F5BD572-0B86-4182-8C05-F6BF04C69815}">
      <formula1>$I$5:$L$5</formula1>
    </dataValidation>
    <dataValidation type="list" allowBlank="1" showInputMessage="1" showErrorMessage="1" sqref="D6" xr:uid="{DE6D6D07-84F1-4083-AE2D-D0FA9FB50217}">
      <formula1>$I$6:$L$6</formula1>
    </dataValidation>
    <dataValidation type="list" allowBlank="1" showInputMessage="1" showErrorMessage="1" sqref="D7" xr:uid="{21C47C78-5D0F-4051-9BBC-DA6A79DC9AA7}">
      <formula1>$I$7:$L$7</formula1>
    </dataValidation>
    <dataValidation type="list" allowBlank="1" showInputMessage="1" showErrorMessage="1" sqref="D9" xr:uid="{7DD66311-A9E9-4594-97C5-FFCEDD70A1B7}">
      <formula1>$I$9:$L$9</formula1>
    </dataValidation>
  </dataValidations>
  <hyperlinks>
    <hyperlink ref="G4" r:id="rId1" xr:uid="{40EE87B4-981D-49B4-8C48-39943ACFF0BA}"/>
    <hyperlink ref="G13" r:id="rId2" xr:uid="{3EFEA6CC-D1FD-4C33-AFF3-DACF97990115}"/>
    <hyperlink ref="G26" r:id="rId3" xr:uid="{C3080645-9A3A-4D31-8A9F-915F65DFC2DA}"/>
    <hyperlink ref="G27" r:id="rId4" xr:uid="{C674DF27-B161-4053-A100-A6DDA47A34BA}"/>
    <hyperlink ref="G36" r:id="rId5" xr:uid="{28AD8348-7483-41F7-A63A-A3D0B864DBF5}"/>
  </hyperlinks>
  <printOptions horizontalCentered="1"/>
  <pageMargins left="0.25" right="0.25" top="1" bottom="1" header="0.3" footer="0.3"/>
  <pageSetup paperSize="9" scale="66" fitToHeight="2" orientation="landscape" r:id="rId6"/>
  <ignoredErrors>
    <ignoredError sqref="F8" formula="1"/>
  </ignoredErrors>
  <drawing r:id="rId7"/>
  <legacyDrawing r:id="rId8"/>
  <mc:AlternateContent xmlns:mc="http://schemas.openxmlformats.org/markup-compatibility/2006">
    <mc:Choice Requires="x14">
      <controls>
        <mc:AlternateContent xmlns:mc="http://schemas.openxmlformats.org/markup-compatibility/2006">
          <mc:Choice Requires="x14">
            <control shapeId="1027" r:id="rId9" name="Check Box 3">
              <controlPr locked="0" defaultSize="0" autoFill="0" autoLine="0" autoPict="0">
                <anchor moveWithCells="1">
                  <from>
                    <xdr:col>2</xdr:col>
                    <xdr:colOff>127000</xdr:colOff>
                    <xdr:row>27</xdr:row>
                    <xdr:rowOff>0</xdr:rowOff>
                  </from>
                  <to>
                    <xdr:col>2</xdr:col>
                    <xdr:colOff>527050</xdr:colOff>
                    <xdr:row>28</xdr:row>
                    <xdr:rowOff>0</xdr:rowOff>
                  </to>
                </anchor>
              </controlPr>
            </control>
          </mc:Choice>
        </mc:AlternateContent>
        <mc:AlternateContent xmlns:mc="http://schemas.openxmlformats.org/markup-compatibility/2006">
          <mc:Choice Requires="x14">
            <control shapeId="1028" r:id="rId10" name="Check Box 4">
              <controlPr locked="0" defaultSize="0" autoFill="0" autoLine="0" autoPict="0">
                <anchor moveWithCells="1">
                  <from>
                    <xdr:col>2</xdr:col>
                    <xdr:colOff>127000</xdr:colOff>
                    <xdr:row>27</xdr:row>
                    <xdr:rowOff>184150</xdr:rowOff>
                  </from>
                  <to>
                    <xdr:col>2</xdr:col>
                    <xdr:colOff>527050</xdr:colOff>
                    <xdr:row>28</xdr:row>
                    <xdr:rowOff>171450</xdr:rowOff>
                  </to>
                </anchor>
              </controlPr>
            </control>
          </mc:Choice>
        </mc:AlternateContent>
        <mc:AlternateContent xmlns:mc="http://schemas.openxmlformats.org/markup-compatibility/2006">
          <mc:Choice Requires="x14">
            <control shapeId="1029" r:id="rId11" name="Check Box 5">
              <controlPr locked="0" defaultSize="0" autoFill="0" autoLine="0" autoPict="0">
                <anchor moveWithCells="1">
                  <from>
                    <xdr:col>2</xdr:col>
                    <xdr:colOff>127000</xdr:colOff>
                    <xdr:row>29</xdr:row>
                    <xdr:rowOff>12700</xdr:rowOff>
                  </from>
                  <to>
                    <xdr:col>2</xdr:col>
                    <xdr:colOff>527050</xdr:colOff>
                    <xdr:row>30</xdr:row>
                    <xdr:rowOff>0</xdr:rowOff>
                  </to>
                </anchor>
              </controlPr>
            </control>
          </mc:Choice>
        </mc:AlternateContent>
        <mc:AlternateContent xmlns:mc="http://schemas.openxmlformats.org/markup-compatibility/2006">
          <mc:Choice Requires="x14">
            <control shapeId="1030" r:id="rId12" name="Check Box 6">
              <controlPr locked="0" defaultSize="0" autoFill="0" autoLine="0" autoPict="0">
                <anchor moveWithCells="1">
                  <from>
                    <xdr:col>2</xdr:col>
                    <xdr:colOff>127000</xdr:colOff>
                    <xdr:row>29</xdr:row>
                    <xdr:rowOff>184150</xdr:rowOff>
                  </from>
                  <to>
                    <xdr:col>2</xdr:col>
                    <xdr:colOff>527050</xdr:colOff>
                    <xdr:row>30</xdr:row>
                    <xdr:rowOff>171450</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2</xdr:col>
                    <xdr:colOff>127000</xdr:colOff>
                    <xdr:row>31</xdr:row>
                    <xdr:rowOff>12700</xdr:rowOff>
                  </from>
                  <to>
                    <xdr:col>2</xdr:col>
                    <xdr:colOff>527050</xdr:colOff>
                    <xdr:row>32</xdr:row>
                    <xdr:rowOff>0</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2</xdr:col>
                    <xdr:colOff>127000</xdr:colOff>
                    <xdr:row>53</xdr:row>
                    <xdr:rowOff>0</xdr:rowOff>
                  </from>
                  <to>
                    <xdr:col>2</xdr:col>
                    <xdr:colOff>527050</xdr:colOff>
                    <xdr:row>54</xdr:row>
                    <xdr:rowOff>0</xdr:rowOff>
                  </to>
                </anchor>
              </controlPr>
            </control>
          </mc:Choice>
        </mc:AlternateContent>
        <mc:AlternateContent xmlns:mc="http://schemas.openxmlformats.org/markup-compatibility/2006">
          <mc:Choice Requires="x14">
            <control shapeId="1033" r:id="rId15" name="Check Box 9">
              <controlPr locked="0" defaultSize="0" autoFill="0" autoLine="0" autoPict="0">
                <anchor moveWithCells="1">
                  <from>
                    <xdr:col>2</xdr:col>
                    <xdr:colOff>127000</xdr:colOff>
                    <xdr:row>53</xdr:row>
                    <xdr:rowOff>184150</xdr:rowOff>
                  </from>
                  <to>
                    <xdr:col>2</xdr:col>
                    <xdr:colOff>527050</xdr:colOff>
                    <xdr:row>54</xdr:row>
                    <xdr:rowOff>171450</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2</xdr:col>
                    <xdr:colOff>127000</xdr:colOff>
                    <xdr:row>55</xdr:row>
                    <xdr:rowOff>12700</xdr:rowOff>
                  </from>
                  <to>
                    <xdr:col>2</xdr:col>
                    <xdr:colOff>527050</xdr:colOff>
                    <xdr:row>56</xdr:row>
                    <xdr:rowOff>0</xdr:rowOff>
                  </to>
                </anchor>
              </controlPr>
            </control>
          </mc:Choice>
        </mc:AlternateContent>
        <mc:AlternateContent xmlns:mc="http://schemas.openxmlformats.org/markup-compatibility/2006">
          <mc:Choice Requires="x14">
            <control shapeId="1035" r:id="rId17" name="Check Box 11">
              <controlPr locked="0" defaultSize="0" autoFill="0" autoLine="0" autoPict="0">
                <anchor moveWithCells="1">
                  <from>
                    <xdr:col>2</xdr:col>
                    <xdr:colOff>127000</xdr:colOff>
                    <xdr:row>55</xdr:row>
                    <xdr:rowOff>184150</xdr:rowOff>
                  </from>
                  <to>
                    <xdr:col>2</xdr:col>
                    <xdr:colOff>527050</xdr:colOff>
                    <xdr:row>56</xdr:row>
                    <xdr:rowOff>171450</xdr:rowOff>
                  </to>
                </anchor>
              </controlPr>
            </control>
          </mc:Choice>
        </mc:AlternateContent>
        <mc:AlternateContent xmlns:mc="http://schemas.openxmlformats.org/markup-compatibility/2006">
          <mc:Choice Requires="x14">
            <control shapeId="1036" r:id="rId18" name="Check Box 12">
              <controlPr locked="0" defaultSize="0" autoFill="0" autoLine="0" autoPict="0">
                <anchor moveWithCells="1">
                  <from>
                    <xdr:col>2</xdr:col>
                    <xdr:colOff>127000</xdr:colOff>
                    <xdr:row>57</xdr:row>
                    <xdr:rowOff>12700</xdr:rowOff>
                  </from>
                  <to>
                    <xdr:col>2</xdr:col>
                    <xdr:colOff>527050</xdr:colOff>
                    <xdr:row>58</xdr:row>
                    <xdr:rowOff>0</xdr:rowOff>
                  </to>
                </anchor>
              </controlPr>
            </control>
          </mc:Choice>
        </mc:AlternateContent>
        <mc:AlternateContent xmlns:mc="http://schemas.openxmlformats.org/markup-compatibility/2006">
          <mc:Choice Requires="x14">
            <control shapeId="1037" r:id="rId19" name="Check Box 13">
              <controlPr locked="0" defaultSize="0" autoFill="0" autoLine="0" autoPict="0">
                <anchor moveWithCells="1">
                  <from>
                    <xdr:col>2</xdr:col>
                    <xdr:colOff>127000</xdr:colOff>
                    <xdr:row>19</xdr:row>
                    <xdr:rowOff>0</xdr:rowOff>
                  </from>
                  <to>
                    <xdr:col>2</xdr:col>
                    <xdr:colOff>527050</xdr:colOff>
                    <xdr:row>20</xdr:row>
                    <xdr:rowOff>0</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2</xdr:col>
                    <xdr:colOff>127000</xdr:colOff>
                    <xdr:row>19</xdr:row>
                    <xdr:rowOff>184150</xdr:rowOff>
                  </from>
                  <to>
                    <xdr:col>2</xdr:col>
                    <xdr:colOff>527050</xdr:colOff>
                    <xdr:row>20</xdr:row>
                    <xdr:rowOff>171450</xdr:rowOff>
                  </to>
                </anchor>
              </controlPr>
            </control>
          </mc:Choice>
        </mc:AlternateContent>
        <mc:AlternateContent xmlns:mc="http://schemas.openxmlformats.org/markup-compatibility/2006">
          <mc:Choice Requires="x14">
            <control shapeId="1039" r:id="rId21" name="Check Box 15">
              <controlPr locked="0" defaultSize="0" autoFill="0" autoLine="0" autoPict="0">
                <anchor moveWithCells="1">
                  <from>
                    <xdr:col>2</xdr:col>
                    <xdr:colOff>127000</xdr:colOff>
                    <xdr:row>21</xdr:row>
                    <xdr:rowOff>12700</xdr:rowOff>
                  </from>
                  <to>
                    <xdr:col>2</xdr:col>
                    <xdr:colOff>527050</xdr:colOff>
                    <xdr:row>22</xdr:row>
                    <xdr:rowOff>0</xdr:rowOff>
                  </to>
                </anchor>
              </controlPr>
            </control>
          </mc:Choice>
        </mc:AlternateContent>
        <mc:AlternateContent xmlns:mc="http://schemas.openxmlformats.org/markup-compatibility/2006">
          <mc:Choice Requires="x14">
            <control shapeId="1040" r:id="rId22" name="Check Box 16">
              <controlPr locked="0" defaultSize="0" autoFill="0" autoLine="0" autoPict="0">
                <anchor moveWithCells="1">
                  <from>
                    <xdr:col>2</xdr:col>
                    <xdr:colOff>127000</xdr:colOff>
                    <xdr:row>21</xdr:row>
                    <xdr:rowOff>184150</xdr:rowOff>
                  </from>
                  <to>
                    <xdr:col>2</xdr:col>
                    <xdr:colOff>527050</xdr:colOff>
                    <xdr:row>22</xdr:row>
                    <xdr:rowOff>171450</xdr:rowOff>
                  </to>
                </anchor>
              </controlPr>
            </control>
          </mc:Choice>
        </mc:AlternateContent>
        <mc:AlternateContent xmlns:mc="http://schemas.openxmlformats.org/markup-compatibility/2006">
          <mc:Choice Requires="x14">
            <control shapeId="1041" r:id="rId23" name="Check Box 17">
              <controlPr locked="0" defaultSize="0" autoFill="0" autoLine="0" autoPict="0">
                <anchor moveWithCells="1">
                  <from>
                    <xdr:col>2</xdr:col>
                    <xdr:colOff>127000</xdr:colOff>
                    <xdr:row>23</xdr:row>
                    <xdr:rowOff>12700</xdr:rowOff>
                  </from>
                  <to>
                    <xdr:col>2</xdr:col>
                    <xdr:colOff>527050</xdr:colOff>
                    <xdr:row>24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3DEBD-9D8C-42B9-91B0-7F4B20D87297}">
  <sheetPr codeName="Sheet2">
    <pageSetUpPr fitToPage="1"/>
  </sheetPr>
  <dimension ref="A1:O119"/>
  <sheetViews>
    <sheetView zoomScale="85" zoomScaleNormal="85" workbookViewId="0">
      <selection activeCell="B4" sqref="B4"/>
    </sheetView>
  </sheetViews>
  <sheetFormatPr defaultRowHeight="14.5" x14ac:dyDescent="0.35"/>
  <cols>
    <col min="1" max="1" width="10.7265625" customWidth="1"/>
    <col min="2" max="2" width="80.26953125" style="3" customWidth="1"/>
    <col min="3" max="3" width="26.1796875" customWidth="1"/>
    <col min="4" max="4" width="26.1796875" style="3" customWidth="1"/>
    <col min="5" max="5" width="43.81640625" style="3" customWidth="1"/>
    <col min="6" max="6" width="65" bestFit="1" customWidth="1"/>
    <col min="7" max="7" width="38.81640625" customWidth="1"/>
    <col min="8" max="9" width="8.7265625" hidden="1" customWidth="1"/>
    <col min="10" max="10" width="41.7265625" hidden="1" customWidth="1"/>
    <col min="11" max="11" width="57.81640625" hidden="1" customWidth="1"/>
    <col min="12" max="14" width="25.7265625" hidden="1" customWidth="1"/>
    <col min="15" max="15" width="8.7265625" hidden="1" customWidth="1"/>
    <col min="16" max="16" width="8.7265625" customWidth="1"/>
  </cols>
  <sheetData>
    <row r="1" spans="1:15" ht="26" x14ac:dyDescent="0.6">
      <c r="A1" s="25" t="s">
        <v>120</v>
      </c>
      <c r="C1" s="3"/>
      <c r="F1" s="3"/>
      <c r="G1" s="3"/>
      <c r="H1" s="3"/>
      <c r="I1" s="3"/>
      <c r="J1" s="3"/>
      <c r="K1" s="3"/>
      <c r="L1" s="3"/>
      <c r="M1" s="3"/>
      <c r="N1" s="3"/>
      <c r="O1" s="3"/>
    </row>
    <row r="2" spans="1:15" ht="18.5" x14ac:dyDescent="0.45">
      <c r="A2" s="27" t="s">
        <v>0</v>
      </c>
      <c r="B2" s="9"/>
      <c r="C2" s="8"/>
      <c r="D2" s="9"/>
      <c r="E2" s="9"/>
      <c r="F2" s="8"/>
      <c r="G2" s="8"/>
    </row>
    <row r="3" spans="1:15" ht="43.5" x14ac:dyDescent="0.35">
      <c r="A3" s="42" t="s">
        <v>1</v>
      </c>
      <c r="B3" s="43" t="s">
        <v>2</v>
      </c>
      <c r="C3" s="42" t="s">
        <v>351</v>
      </c>
      <c r="D3" s="43" t="s">
        <v>150</v>
      </c>
      <c r="E3" s="43" t="s">
        <v>173</v>
      </c>
      <c r="F3" s="42" t="s">
        <v>149</v>
      </c>
      <c r="G3" s="52" t="s">
        <v>204</v>
      </c>
      <c r="I3" s="40" t="s">
        <v>146</v>
      </c>
      <c r="J3" s="40" t="s">
        <v>147</v>
      </c>
      <c r="K3" s="40" t="s">
        <v>148</v>
      </c>
      <c r="L3" s="40" t="s">
        <v>172</v>
      </c>
      <c r="M3" s="40" t="s">
        <v>175</v>
      </c>
      <c r="N3" s="40" t="s">
        <v>189</v>
      </c>
    </row>
    <row r="4" spans="1:15" x14ac:dyDescent="0.35">
      <c r="A4" s="21" t="s">
        <v>43</v>
      </c>
      <c r="B4" s="22" t="s">
        <v>44</v>
      </c>
      <c r="C4" s="21"/>
      <c r="D4" s="22"/>
      <c r="E4" s="22"/>
      <c r="F4" s="21"/>
      <c r="G4" s="21"/>
      <c r="I4" t="s">
        <v>136</v>
      </c>
    </row>
    <row r="5" spans="1:15" x14ac:dyDescent="0.35">
      <c r="A5" t="s">
        <v>18</v>
      </c>
      <c r="B5" s="3" t="s">
        <v>5</v>
      </c>
      <c r="C5" s="19" t="s">
        <v>202</v>
      </c>
      <c r="D5" s="30"/>
      <c r="E5" s="26"/>
      <c r="F5" s="32" t="str">
        <f>IF(AND(C5="Not Applicable",OR(D5="",AND(D5="Please specify",E5=""))),"Please indicate reason for NA",IF(AND(C5="Complied",D5&lt;&gt;""),"Please remove reason for NA if complied",""))</f>
        <v/>
      </c>
      <c r="G5" s="41" t="s">
        <v>205</v>
      </c>
      <c r="J5" t="s">
        <v>137</v>
      </c>
      <c r="K5" t="s">
        <v>190</v>
      </c>
      <c r="L5" t="s">
        <v>171</v>
      </c>
    </row>
    <row r="6" spans="1:15" x14ac:dyDescent="0.35">
      <c r="A6" t="s">
        <v>19</v>
      </c>
      <c r="B6" s="3" t="s">
        <v>8</v>
      </c>
      <c r="C6" s="19" t="s">
        <v>202</v>
      </c>
      <c r="D6" s="30"/>
      <c r="E6" s="26"/>
      <c r="F6" s="32" t="str">
        <f>IF(AND(C6="Not Applicable",OR(D6="",AND(D6="Please specify",E6=""))),"Please indicate reason for NA",IF(AND(C6="Complied",D6&lt;&gt;""),"Please remove reason for NA if complied",""))</f>
        <v/>
      </c>
      <c r="J6" t="s">
        <v>138</v>
      </c>
      <c r="K6" t="s">
        <v>194</v>
      </c>
      <c r="L6" t="s">
        <v>171</v>
      </c>
    </row>
    <row r="7" spans="1:15" x14ac:dyDescent="0.35">
      <c r="A7" s="21" t="s">
        <v>46</v>
      </c>
      <c r="B7" s="22" t="s">
        <v>45</v>
      </c>
      <c r="C7" s="21"/>
      <c r="D7" s="22"/>
      <c r="E7" s="22"/>
      <c r="F7" s="35"/>
      <c r="G7" s="35"/>
    </row>
    <row r="8" spans="1:15" x14ac:dyDescent="0.35">
      <c r="A8" t="s">
        <v>20</v>
      </c>
      <c r="B8" s="3" t="s">
        <v>21</v>
      </c>
      <c r="C8" s="19" t="s">
        <v>202</v>
      </c>
      <c r="D8" s="30"/>
      <c r="E8" s="26"/>
      <c r="F8" s="32" t="str">
        <f>IF(AND(C8="Not Applicable",OR(D8="",AND(D8="Please specify",E8=""))),"Please indicate reason for NA",IF(AND(C8="Complied",D8&lt;&gt;""),"Please remove reason for NA if complied",""))</f>
        <v/>
      </c>
      <c r="G8" s="32"/>
      <c r="J8" t="s">
        <v>139</v>
      </c>
      <c r="K8" t="s">
        <v>195</v>
      </c>
      <c r="L8" t="s">
        <v>171</v>
      </c>
    </row>
    <row r="9" spans="1:15" x14ac:dyDescent="0.35">
      <c r="A9" t="s">
        <v>288</v>
      </c>
      <c r="B9" s="3" t="s">
        <v>289</v>
      </c>
      <c r="C9" s="19" t="s">
        <v>202</v>
      </c>
      <c r="D9" s="30"/>
      <c r="E9" s="26"/>
      <c r="F9" s="32"/>
      <c r="G9" s="32"/>
      <c r="J9" t="s">
        <v>137</v>
      </c>
      <c r="K9" t="s">
        <v>190</v>
      </c>
      <c r="L9" t="s">
        <v>171</v>
      </c>
    </row>
    <row r="10" spans="1:15" x14ac:dyDescent="0.35">
      <c r="A10" t="s">
        <v>22</v>
      </c>
      <c r="B10" s="3" t="s">
        <v>47</v>
      </c>
      <c r="C10" s="19" t="s">
        <v>202</v>
      </c>
      <c r="D10" s="30"/>
      <c r="E10" s="26"/>
      <c r="F10" s="32" t="str">
        <f>IF(AND(C10="Not Applicable",OR(D10="",AND(D10="Please specify",E10=""))),"Please indicate reason for NA",IF(AND(C10="Complied",D10&lt;&gt;""),"Please remove reason for NA if complied",""))</f>
        <v/>
      </c>
      <c r="G10" s="41" t="s">
        <v>211</v>
      </c>
      <c r="J10" t="s">
        <v>190</v>
      </c>
      <c r="K10" t="s">
        <v>176</v>
      </c>
      <c r="L10" t="s">
        <v>174</v>
      </c>
      <c r="M10" t="s">
        <v>171</v>
      </c>
    </row>
    <row r="11" spans="1:15" x14ac:dyDescent="0.35">
      <c r="A11" s="54" t="s">
        <v>352</v>
      </c>
      <c r="B11" s="3" t="s">
        <v>406</v>
      </c>
      <c r="C11" s="6"/>
      <c r="D11" s="6"/>
      <c r="E11" s="65"/>
      <c r="F11" s="32" t="str">
        <f>IF(AND(C10="Complied",E11=""),"Please indicate % energy saving",IF(C10="&lt;Select&gt;","Please indicate compliance for NRB03-1",IF(OR(C10="Not Applicable",AND(ISNUMBER(E11),E11&gt;=0)),"","Please indicate numercial number between 0% to 100%")))</f>
        <v>Please indicate compliance for NRB03-1</v>
      </c>
      <c r="G11" s="41"/>
    </row>
    <row r="12" spans="1:15" x14ac:dyDescent="0.35">
      <c r="A12" s="54" t="s">
        <v>352</v>
      </c>
      <c r="B12" s="3" t="s">
        <v>407</v>
      </c>
      <c r="C12" s="6"/>
      <c r="D12" s="6"/>
      <c r="E12" s="65"/>
      <c r="F12" s="32" t="str">
        <f>IF(AND(C10="Complied",E12=""),"Please indicate % energy saving",IF(C10="&lt;Select&gt;","Please indicate compliance for NRB03-1",IF(OR(C10="Not Applicable",AND(ISNUMBER(E12),E12&gt;=0)),"","Please indicate numercial number between 0% to 100%")))</f>
        <v>Please indicate compliance for NRB03-1</v>
      </c>
      <c r="G12" s="41"/>
    </row>
    <row r="13" spans="1:15" x14ac:dyDescent="0.35">
      <c r="A13" s="54" t="s">
        <v>352</v>
      </c>
      <c r="B13" s="3" t="s">
        <v>408</v>
      </c>
      <c r="C13" s="6"/>
      <c r="D13" s="6"/>
      <c r="E13" s="65"/>
      <c r="F13" s="32" t="str">
        <f>IF(AND(C10="Complied",E13=""),"Please indicate % energy saving",IF(C10="&lt;Select&gt;","Please indicate compliance for NRB03-1",IF(OR(C10="Not Applicable",AND(ISNUMBER(E13),E13&gt;=0)),"","Please indicate numercial number between 0% to 100%")))</f>
        <v>Please indicate compliance for NRB03-1</v>
      </c>
      <c r="G13" s="41"/>
    </row>
    <row r="14" spans="1:15" x14ac:dyDescent="0.35">
      <c r="A14" s="54" t="s">
        <v>352</v>
      </c>
      <c r="B14" s="3" t="s">
        <v>409</v>
      </c>
      <c r="C14" s="6"/>
      <c r="D14" s="6"/>
      <c r="E14" s="65"/>
      <c r="F14" s="32" t="str">
        <f>IF(AND(C10="Complied",E14=""),"Please indicate % energy saving",IF(C10="&lt;Select&gt;","Please indicate compliance for NRB03-1",IF(OR(C10="Not Applicable",AND(ISNUMBER(E14),E14&gt;=0)),"","Please indicate numercial number between 0% to 100%")))</f>
        <v>Please indicate compliance for NRB03-1</v>
      </c>
      <c r="G14" s="41"/>
    </row>
    <row r="15" spans="1:15" x14ac:dyDescent="0.35">
      <c r="A15" s="54" t="s">
        <v>352</v>
      </c>
      <c r="B15" s="3" t="s">
        <v>410</v>
      </c>
      <c r="C15" s="6"/>
      <c r="D15" s="6"/>
      <c r="E15" s="65"/>
      <c r="F15" s="32" t="str">
        <f>IF(AND(C10="Complied",E15=""),"Please indicate % energy saving",IF(C10="&lt;Select&gt;","Please indicate compliance for NRB03-1",IF(OR(C10="Not Applicable",AND(ISNUMBER(E15),E15&gt;=0)),"","Please indicate numercial number between 0% to 100%")))</f>
        <v>Please indicate compliance for NRB03-1</v>
      </c>
      <c r="G15" s="41"/>
    </row>
    <row r="16" spans="1:15" x14ac:dyDescent="0.35">
      <c r="A16" s="54" t="s">
        <v>352</v>
      </c>
      <c r="B16" s="3" t="s">
        <v>411</v>
      </c>
      <c r="C16" s="6"/>
      <c r="D16" s="6"/>
      <c r="E16" s="65"/>
      <c r="F16" s="32" t="str">
        <f>IF(AND(C10="Complied",E16=""),"Please indicate % energy saving",IF(C10="&lt;Select&gt;","Please indicate compliance for NRB03-1",IF(OR(C10="Not Applicable",AND(ISNUMBER(E16),E16&gt;=0)),"","Please indicate numercial number between 0% to 100%")))</f>
        <v>Please indicate compliance for NRB03-1</v>
      </c>
      <c r="G16" s="41"/>
    </row>
    <row r="17" spans="1:14" x14ac:dyDescent="0.35">
      <c r="A17" s="54" t="s">
        <v>352</v>
      </c>
      <c r="B17" s="3" t="s">
        <v>413</v>
      </c>
      <c r="C17" s="6"/>
      <c r="D17" s="6"/>
      <c r="E17" s="65"/>
      <c r="F17" s="32" t="str">
        <f>IF(AND(C10="Complied",E17=""),"Please indicate % energy replacement",IF(C10="&lt;Select&gt;","Please indicate compliance for NRB03-1",IF(OR(C10="Not Applicable",AND(ISNUMBER(E17),E17&gt;=0)),"","Please indicate numercial number between 0% to 100%")))</f>
        <v>Please indicate compliance for NRB03-1</v>
      </c>
      <c r="G17" s="41"/>
    </row>
    <row r="18" spans="1:14" x14ac:dyDescent="0.35">
      <c r="A18" s="54" t="s">
        <v>352</v>
      </c>
      <c r="B18" s="3" t="s">
        <v>412</v>
      </c>
      <c r="C18" s="6"/>
      <c r="D18" s="6"/>
      <c r="E18" s="65"/>
      <c r="F18" s="32" t="str">
        <f>IF(AND(C10="Complied",E18=""),"Please indicate % energy saving",IF(C10="&lt;Select&gt;","Please indicate compliance for NRB03-1",IF(OR(C10="Not Applicable",AND(ISNUMBER(E18),E18&gt;=0)),"","Please indicate numercial number between 0% to 100%")))</f>
        <v>Please indicate compliance for NRB03-1</v>
      </c>
      <c r="G18" s="41"/>
    </row>
    <row r="19" spans="1:14" x14ac:dyDescent="0.35">
      <c r="A19" s="54" t="s">
        <v>352</v>
      </c>
      <c r="B19" s="3" t="s">
        <v>415</v>
      </c>
      <c r="C19" s="6"/>
      <c r="D19" s="6"/>
      <c r="E19" s="26"/>
      <c r="F19" s="32" t="str">
        <f>IF(AND(C10="Complied",E19=""),"Please indicate kWh/yr",IF(C10="&lt;Select&gt;","Please indicate compliance for NRB03-1",IF(OR(C10="Not Applicable",AND(ISNUMBER(E19),E19&gt;=0)),"","Please indicate numercial number between 0% to 100%")))</f>
        <v>Please indicate compliance for NRB03-1</v>
      </c>
      <c r="G19" s="41"/>
    </row>
    <row r="20" spans="1:14" x14ac:dyDescent="0.35">
      <c r="A20" s="54" t="s">
        <v>352</v>
      </c>
      <c r="B20" s="3" t="s">
        <v>416</v>
      </c>
      <c r="C20" s="6"/>
      <c r="D20" s="6"/>
      <c r="E20" s="26"/>
      <c r="F20" s="32" t="str">
        <f>IF(AND(C10="Complied",E20=""),"Please indicate kWh/yr",IF(C10="&lt;Select&gt;","Please indicate compliance for NRB03-1",IF(OR(C10="Not Applicable",AND(ISNUMBER(E20),E20&gt;=0)),"","Please indicate numercial number between 0% to 100%")))</f>
        <v>Please indicate compliance for NRB03-1</v>
      </c>
      <c r="G20" s="41"/>
    </row>
    <row r="21" spans="1:14" ht="16.5" x14ac:dyDescent="0.35">
      <c r="A21" s="54" t="s">
        <v>352</v>
      </c>
      <c r="B21" s="3" t="s">
        <v>418</v>
      </c>
      <c r="C21" s="6"/>
      <c r="D21" s="6"/>
      <c r="E21" s="26"/>
      <c r="F21" s="32" t="str">
        <f>IF(AND(C10="Complied",E21=""),"Please indicate m2",IF(C10="&lt;Select&gt;","Please indicate compliance for NRB03-1",IF(OR(C10="Not Applicable",AND(ISNUMBER(E21),E21&gt;=0)),"","Please indicate numercial number between 0% to 100%")))</f>
        <v>Please indicate compliance for NRB03-1</v>
      </c>
      <c r="G21" s="41"/>
    </row>
    <row r="22" spans="1:14" ht="16.5" x14ac:dyDescent="0.35">
      <c r="A22" s="54" t="s">
        <v>352</v>
      </c>
      <c r="B22" s="3" t="s">
        <v>419</v>
      </c>
      <c r="C22" s="6"/>
      <c r="D22" s="6"/>
      <c r="E22" s="26"/>
      <c r="F22" s="32" t="str">
        <f>IF(AND(C10="Complied",E22=""),"Please indicate m2",IF(C10="&lt;Select&gt;","Please indicate compliance for NRB03-1",IF(OR(C10="Not Applicable",AND(ISNUMBER(E22),E22&gt;=0)),"","Please indicate numercial number between 0% to 100%")))</f>
        <v>Please indicate compliance for NRB03-1</v>
      </c>
      <c r="G22" s="41"/>
    </row>
    <row r="23" spans="1:14" ht="16.5" x14ac:dyDescent="0.45">
      <c r="A23" s="54" t="s">
        <v>352</v>
      </c>
      <c r="B23" s="3" t="s">
        <v>420</v>
      </c>
      <c r="C23" s="6"/>
      <c r="D23" s="6"/>
      <c r="E23" s="26"/>
      <c r="F23" s="32" t="str">
        <f>IF(AND(C10="Complied",E23=""),"Please indicate m2",IF(C10="&lt;Select&gt;","Please indicate compliance for NRB03-1",IF(OR(C10="Not Applicable",AND(ISNUMBER(E23),E23&gt;=0)),"","Please indicate numercial number between 0% to 100%")))</f>
        <v>Please indicate compliance for NRB03-1</v>
      </c>
      <c r="G23" s="41"/>
    </row>
    <row r="24" spans="1:14" x14ac:dyDescent="0.35">
      <c r="A24" s="54" t="s">
        <v>352</v>
      </c>
      <c r="B24" s="3" t="s">
        <v>417</v>
      </c>
      <c r="C24" s="6"/>
      <c r="D24" s="6"/>
      <c r="E24" s="65"/>
      <c r="F24" s="32" t="str">
        <f>IF(AND(C10="Complied",E24=""),"Please indicate % VCR",IF(C10="&lt;Select&gt;","Please indicate compliance for NRB03-1",IF(OR(C10="Not Applicable",AND(ISNUMBER(E24),E24&gt;=0)),"","Please indicate numercial number between 0% to 100%")))</f>
        <v>Please indicate compliance for NRB03-1</v>
      </c>
      <c r="G24" s="41"/>
    </row>
    <row r="25" spans="1:14" x14ac:dyDescent="0.35">
      <c r="A25" s="21" t="s">
        <v>23</v>
      </c>
      <c r="B25" s="22" t="s">
        <v>25</v>
      </c>
      <c r="C25" s="21"/>
      <c r="D25" s="22"/>
      <c r="E25" s="22"/>
      <c r="F25" s="35"/>
      <c r="G25" s="35"/>
    </row>
    <row r="26" spans="1:14" x14ac:dyDescent="0.35">
      <c r="A26" t="s">
        <v>24</v>
      </c>
      <c r="B26" s="3" t="s">
        <v>11</v>
      </c>
      <c r="C26" s="19" t="s">
        <v>202</v>
      </c>
      <c r="D26" s="30"/>
      <c r="E26" s="26"/>
      <c r="F26" s="32" t="str">
        <f>IF(AND(C26="Not Applicable",OR(D26="",AND(D26="Please specify",E26=""))),"Please indicate reason for NA",IF(AND(C26="Complied",D26&lt;&gt;""),"Please remove reason for NA if complied",""))</f>
        <v/>
      </c>
      <c r="G26" s="41" t="s">
        <v>206</v>
      </c>
      <c r="J26" t="s">
        <v>190</v>
      </c>
      <c r="K26" t="s">
        <v>145</v>
      </c>
      <c r="L26" t="s">
        <v>178</v>
      </c>
      <c r="M26" t="s">
        <v>177</v>
      </c>
      <c r="N26" t="s">
        <v>171</v>
      </c>
    </row>
    <row r="27" spans="1:14" x14ac:dyDescent="0.35">
      <c r="A27" s="54" t="s">
        <v>352</v>
      </c>
      <c r="B27" s="3" t="s">
        <v>387</v>
      </c>
      <c r="C27" s="6"/>
      <c r="D27" s="6"/>
      <c r="E27" s="59"/>
      <c r="F27" s="32" t="str">
        <f>IF(E27="","",IF(AND(LEN(E27)=4,ISNUMBER(E27)),"","Please indicate Year value"))</f>
        <v/>
      </c>
      <c r="G27" s="41"/>
    </row>
    <row r="28" spans="1:14" x14ac:dyDescent="0.35">
      <c r="A28" s="54" t="s">
        <v>352</v>
      </c>
      <c r="B28" s="3" t="s">
        <v>356</v>
      </c>
      <c r="C28" s="6"/>
      <c r="D28" s="6"/>
      <c r="E28" s="55"/>
      <c r="F28" s="32" t="str">
        <f>IF(AND(C26="Complied",AND(E28="",E31="",E34="",E37="")),"Please indicate AC performance between 0 to 2kW/RT",IF(C26="&lt;Select&gt;","Please indicate compliance for NRB03-2(a)",IF(OR(C26="Not Applicable",AND(ISNUMBER(E28),E28&lt;3),AND(ISNUMBER(E31),E31&lt;3),AND(ISNUMBER(E34),E34&lt;3),AND(ISNUMBER(E37),E37&lt;3)),"","Please indicate numercial number between 0 to 2kW/RT")))</f>
        <v>Please indicate compliance for NRB03-2(a)</v>
      </c>
      <c r="G28" s="41"/>
    </row>
    <row r="29" spans="1:14" x14ac:dyDescent="0.35">
      <c r="A29" s="54" t="s">
        <v>352</v>
      </c>
      <c r="B29" s="3" t="s">
        <v>360</v>
      </c>
      <c r="C29" s="6"/>
      <c r="D29" s="6"/>
      <c r="E29" s="55"/>
      <c r="F29" s="32" t="str">
        <f>IF(AND(C26="Complied",E28&gt;0,E29=0),"Please indicate Water Cooled Chiller Air Distribution System Efficiency","")</f>
        <v/>
      </c>
      <c r="G29" s="41"/>
    </row>
    <row r="30" spans="1:14" x14ac:dyDescent="0.35">
      <c r="A30" s="54" t="s">
        <v>352</v>
      </c>
      <c r="B30" s="3" t="s">
        <v>357</v>
      </c>
      <c r="C30" s="6"/>
      <c r="D30" s="6"/>
      <c r="E30" s="56">
        <f>E28+E29</f>
        <v>0</v>
      </c>
      <c r="F30" s="32"/>
      <c r="G30" s="41"/>
    </row>
    <row r="31" spans="1:14" x14ac:dyDescent="0.35">
      <c r="A31" s="54" t="s">
        <v>352</v>
      </c>
      <c r="B31" s="3" t="s">
        <v>358</v>
      </c>
      <c r="C31" s="6"/>
      <c r="D31" s="6"/>
      <c r="E31" s="55"/>
      <c r="F31" s="32" t="str">
        <f>IF(AND(C26="Complied",AND(E28="",E31="",E34="",E37="")),"Please indicate AC performance between 0 to 2kW/RT",IF(C26="&lt;Select&gt;","Please indicate compliance for NRB03-2(a)",IF(OR(C26="Not Applicable",AND(ISNUMBER(E28),E28&lt;3),AND(ISNUMBER(E31),E31&lt;3),AND(ISNUMBER(E34),E34&lt;3),AND(ISNUMBER(E37),E37&lt;3)),"","Please indicate numercial number between 0 to 2kW/RT")))</f>
        <v>Please indicate compliance for NRB03-2(a)</v>
      </c>
      <c r="G31" s="41"/>
    </row>
    <row r="32" spans="1:14" x14ac:dyDescent="0.35">
      <c r="A32" s="54" t="s">
        <v>352</v>
      </c>
      <c r="B32" s="3" t="s">
        <v>359</v>
      </c>
      <c r="C32" s="6"/>
      <c r="D32" s="6"/>
      <c r="E32" s="55"/>
      <c r="F32" s="32" t="str">
        <f>IF(AND(C26="Complied",E31&gt;0,E32=0),"Please indicate Air-Cooled Chiller Air Distribution System Efficiency","")</f>
        <v/>
      </c>
      <c r="G32" s="41"/>
    </row>
    <row r="33" spans="1:14" x14ac:dyDescent="0.35">
      <c r="A33" s="54" t="s">
        <v>352</v>
      </c>
      <c r="B33" s="3" t="s">
        <v>357</v>
      </c>
      <c r="C33" s="6"/>
      <c r="D33" s="6"/>
      <c r="E33" s="56">
        <f>E31+E32</f>
        <v>0</v>
      </c>
      <c r="F33" s="32"/>
      <c r="G33" s="41"/>
    </row>
    <row r="34" spans="1:14" x14ac:dyDescent="0.35">
      <c r="A34" s="54" t="s">
        <v>352</v>
      </c>
      <c r="B34" s="3" t="s">
        <v>361</v>
      </c>
      <c r="C34" s="6"/>
      <c r="D34" s="6"/>
      <c r="E34" s="55"/>
      <c r="F34" s="32" t="str">
        <f>IF(AND(C26="Complied",AND(E28="",E31="",E34="",E37="")),"Please indicate AC performance between 0 to 2kW/RT",IF(C26="&lt;Select&gt;","Please indicate compliance for NRB03-2(a)",IF(OR(C26="Not Applicable",AND(ISNUMBER(E28),E28&lt;3),AND(ISNUMBER(E31),E31&lt;3),AND(ISNUMBER(E34),E34&lt;3),AND(ISNUMBER(E37),E37&lt;3)),"","Please indicate numercial number between 0 to 2kW/RT")))</f>
        <v>Please indicate compliance for NRB03-2(a)</v>
      </c>
      <c r="G34" s="41"/>
    </row>
    <row r="35" spans="1:14" x14ac:dyDescent="0.35">
      <c r="A35" s="54" t="s">
        <v>352</v>
      </c>
      <c r="B35" s="3" t="s">
        <v>362</v>
      </c>
      <c r="C35" s="6"/>
      <c r="D35" s="6"/>
      <c r="E35" s="55"/>
      <c r="F35" s="32"/>
      <c r="G35" s="41"/>
    </row>
    <row r="36" spans="1:14" x14ac:dyDescent="0.35">
      <c r="A36" s="54" t="s">
        <v>352</v>
      </c>
      <c r="B36" s="3" t="s">
        <v>363</v>
      </c>
      <c r="C36" s="6"/>
      <c r="D36" s="6"/>
      <c r="E36" s="56">
        <f>E34+E35</f>
        <v>0</v>
      </c>
      <c r="F36" s="32"/>
      <c r="G36" s="41"/>
    </row>
    <row r="37" spans="1:14" x14ac:dyDescent="0.35">
      <c r="A37" s="54" t="s">
        <v>352</v>
      </c>
      <c r="B37" s="3" t="s">
        <v>355</v>
      </c>
      <c r="C37" s="6"/>
      <c r="D37" s="6"/>
      <c r="E37" s="55"/>
      <c r="F37" s="32" t="str">
        <f>IF(AND(C26="Complied",AND(E28="",E31="",E34="",E37="")),"Please indicate AC performance between 0 to 2kW/RT",IF(C26="&lt;Select&gt;","Please indicate compliance for NRB03-2(a)",IF(OR(C26="Not Applicable",AND(ISNUMBER(E28),E28&lt;3),AND(ISNUMBER(E31),E31&lt;3),AND(ISNUMBER(E34),E34&lt;3),AND(ISNUMBER(E37),E37&lt;3)),"","Please indicate numercial number between 0 to 2kW/RT")))</f>
        <v>Please indicate compliance for NRB03-2(a)</v>
      </c>
      <c r="G37" s="41"/>
    </row>
    <row r="38" spans="1:14" x14ac:dyDescent="0.35">
      <c r="A38" s="54" t="s">
        <v>352</v>
      </c>
      <c r="B38" s="3" t="s">
        <v>364</v>
      </c>
      <c r="C38" s="19" t="s">
        <v>202</v>
      </c>
      <c r="D38" s="6"/>
      <c r="E38" s="55"/>
      <c r="F38" s="32" t="str">
        <f>IF(AND(C26="Complied",E37&gt;0,C38="&lt;Select&gt;"),"Please indicate compliance to MEES","")</f>
        <v/>
      </c>
      <c r="G38" s="41"/>
    </row>
    <row r="39" spans="1:14" x14ac:dyDescent="0.35">
      <c r="A39" t="s">
        <v>27</v>
      </c>
      <c r="B39" s="3" t="s">
        <v>26</v>
      </c>
      <c r="C39" s="19" t="s">
        <v>202</v>
      </c>
      <c r="D39" s="30"/>
      <c r="E39" s="26"/>
      <c r="F39" s="32" t="str">
        <f>IF(AND(C39="Not Applicable",OR(D39="",AND(D39="Please specify",E39=""))),"Please indicate reason for NA",IF(AND(C39="Complied",D39&lt;&gt;""),"Please remove reason for NA if complied",""))</f>
        <v/>
      </c>
      <c r="G39" s="32"/>
      <c r="J39" t="s">
        <v>192</v>
      </c>
      <c r="K39" t="s">
        <v>180</v>
      </c>
      <c r="L39" t="s">
        <v>181</v>
      </c>
      <c r="M39" t="s">
        <v>177</v>
      </c>
      <c r="N39" t="s">
        <v>171</v>
      </c>
    </row>
    <row r="40" spans="1:14" x14ac:dyDescent="0.35">
      <c r="A40" s="54" t="s">
        <v>352</v>
      </c>
      <c r="B40" s="3" t="s">
        <v>353</v>
      </c>
      <c r="C40" s="6"/>
      <c r="D40" s="6"/>
      <c r="E40" s="53"/>
      <c r="F40" s="32" t="str">
        <f>IF(AND(C39="Complied",E40=""),"Please indicate % lighting improvement from 40% to 100%",IF(C39="&lt;Select&gt;","Please indicate compliance for NRB03-2(b)",IF(OR(C39="Not Applicable",AND(ISNUMBER(E40),E40&gt;=0.4)),"","Please indicate numercial number between 40% to 100%")))</f>
        <v>Please indicate compliance for NRB03-2(b)</v>
      </c>
      <c r="G40" s="32"/>
    </row>
    <row r="41" spans="1:14" x14ac:dyDescent="0.35">
      <c r="A41" t="s">
        <v>29</v>
      </c>
      <c r="B41" s="3" t="s">
        <v>30</v>
      </c>
      <c r="C41" s="19" t="s">
        <v>202</v>
      </c>
      <c r="D41" s="30"/>
      <c r="E41" s="26"/>
      <c r="F41" s="32" t="str">
        <f>IF(AND(C41="Not Applicable",OR(D41="",AND(D41="Please specify",E41=""))),"Please indicate reason for NA",IF(AND(C41="Complied",D41&lt;&gt;""),"Please remove reason for NA if complied",""))</f>
        <v/>
      </c>
      <c r="G41" s="32"/>
      <c r="J41" t="s">
        <v>191</v>
      </c>
      <c r="K41" t="s">
        <v>140</v>
      </c>
      <c r="L41" t="s">
        <v>179</v>
      </c>
      <c r="M41" t="s">
        <v>177</v>
      </c>
      <c r="N41" t="s">
        <v>171</v>
      </c>
    </row>
    <row r="42" spans="1:14" x14ac:dyDescent="0.35">
      <c r="A42" s="54" t="s">
        <v>352</v>
      </c>
      <c r="B42" s="3" t="s">
        <v>354</v>
      </c>
      <c r="C42" s="6"/>
      <c r="D42" s="6"/>
      <c r="E42" s="53"/>
      <c r="F42" s="32" t="str">
        <f>IF(AND(C41="Complied",E42=""),"Please indicate % mechanical ventilation improvement from 10% to 100%",IF(C41="&lt;Select&gt;","Please indicate compliance for NRB03-2(c)",IF(OR(C41="Not Applicable",AND(ISNUMBER(E42),E42&gt;=0.1)),"","Please indicate numercial number between 10% to 100%")))</f>
        <v>Please indicate compliance for NRB03-2(c)</v>
      </c>
      <c r="G42" s="32"/>
    </row>
    <row r="43" spans="1:14" x14ac:dyDescent="0.35">
      <c r="A43" t="s">
        <v>32</v>
      </c>
      <c r="B43" s="3" t="s">
        <v>31</v>
      </c>
      <c r="C43" s="19" t="s">
        <v>202</v>
      </c>
      <c r="D43" s="30"/>
      <c r="E43" s="26"/>
      <c r="F43" s="32" t="str">
        <f>IF(AND(C43="Not Applicable",OR(D43="",AND(D43="Please specify",E43=""))),"Please indicate reason for NA",IF(AND(C43="Complied",D43&lt;&gt;""),"Please remove reason for NA if complied",""))</f>
        <v/>
      </c>
      <c r="G43" s="32"/>
      <c r="J43" t="s">
        <v>141</v>
      </c>
      <c r="K43" t="s">
        <v>182</v>
      </c>
      <c r="L43" t="s">
        <v>177</v>
      </c>
      <c r="M43" t="s">
        <v>171</v>
      </c>
    </row>
    <row r="44" spans="1:14" x14ac:dyDescent="0.35">
      <c r="A44" s="21" t="s">
        <v>41</v>
      </c>
      <c r="B44" s="22" t="s">
        <v>42</v>
      </c>
      <c r="C44" s="21"/>
      <c r="D44" s="22"/>
      <c r="E44" s="22"/>
      <c r="F44" s="35"/>
      <c r="G44" s="35"/>
    </row>
    <row r="45" spans="1:14" x14ac:dyDescent="0.35">
      <c r="A45" t="s">
        <v>33</v>
      </c>
      <c r="B45" s="3" t="s">
        <v>34</v>
      </c>
      <c r="C45" s="19" t="s">
        <v>202</v>
      </c>
      <c r="D45" s="30"/>
      <c r="E45" s="26"/>
      <c r="F45" s="32" t="str">
        <f>IF(AND(C45="Not Applicable",OR(D45="",AND(D45="Please specify",E45=""))),"Please indicate reason for NA",IF(AND(C45="Complied",D45&lt;&gt;""),"Please remove reason for NA if complied",""))</f>
        <v/>
      </c>
      <c r="G45" s="32"/>
      <c r="J45" t="s">
        <v>190</v>
      </c>
      <c r="K45" t="s">
        <v>142</v>
      </c>
      <c r="L45" t="s">
        <v>187</v>
      </c>
      <c r="M45" t="s">
        <v>171</v>
      </c>
    </row>
    <row r="46" spans="1:14" x14ac:dyDescent="0.35">
      <c r="A46" t="s">
        <v>35</v>
      </c>
      <c r="B46" s="3" t="s">
        <v>36</v>
      </c>
      <c r="C46" s="19" t="s">
        <v>202</v>
      </c>
      <c r="D46" s="30"/>
      <c r="E46" s="26"/>
      <c r="F46" s="32" t="str">
        <f>IF(AND(C46="Not Applicable",OR(D46="",AND(D46="Please specify",E46=""))),"Please indicate reason for NA",IF(AND(C46="Complied",D46&lt;&gt;""),"Please remove reason for NA if complied",""))</f>
        <v/>
      </c>
      <c r="G46" s="32"/>
      <c r="J46" t="s">
        <v>190</v>
      </c>
      <c r="K46" t="s">
        <v>143</v>
      </c>
      <c r="L46" t="s">
        <v>188</v>
      </c>
      <c r="M46" t="s">
        <v>171</v>
      </c>
    </row>
    <row r="47" spans="1:14" x14ac:dyDescent="0.35">
      <c r="A47" t="s">
        <v>37</v>
      </c>
      <c r="B47" s="3" t="s">
        <v>38</v>
      </c>
      <c r="C47" s="19" t="s">
        <v>202</v>
      </c>
      <c r="D47" s="30"/>
      <c r="E47" s="26"/>
      <c r="F47" s="32" t="str">
        <f>IF(AND(C47="Not Applicable",OR(D47="",AND(D47="Please specify",E47=""))),"Please indicate reason for NA",IF(AND(C47="Complied",D47&lt;&gt;""),"Please remove reason for NA if complied",""))</f>
        <v/>
      </c>
      <c r="G47" s="32"/>
      <c r="J47" t="s">
        <v>193</v>
      </c>
      <c r="K47" t="s">
        <v>171</v>
      </c>
    </row>
    <row r="48" spans="1:14" x14ac:dyDescent="0.35">
      <c r="A48" s="21" t="s">
        <v>39</v>
      </c>
      <c r="B48" s="22" t="s">
        <v>40</v>
      </c>
      <c r="C48" s="49"/>
      <c r="D48" s="50"/>
      <c r="E48" s="50"/>
      <c r="F48" s="35"/>
      <c r="G48" s="35"/>
    </row>
    <row r="49" spans="1:14" x14ac:dyDescent="0.35">
      <c r="A49" t="s">
        <v>299</v>
      </c>
      <c r="B49" s="3" t="s">
        <v>303</v>
      </c>
      <c r="C49" s="19" t="s">
        <v>202</v>
      </c>
      <c r="D49" s="30"/>
      <c r="E49" s="26"/>
      <c r="F49" s="32"/>
      <c r="G49" s="32"/>
      <c r="J49" t="s">
        <v>190</v>
      </c>
      <c r="K49" t="s">
        <v>145</v>
      </c>
      <c r="L49" t="s">
        <v>178</v>
      </c>
      <c r="M49" t="s">
        <v>144</v>
      </c>
      <c r="N49" t="s">
        <v>171</v>
      </c>
    </row>
    <row r="50" spans="1:14" x14ac:dyDescent="0.35">
      <c r="A50" t="s">
        <v>300</v>
      </c>
      <c r="B50" s="3" t="s">
        <v>304</v>
      </c>
      <c r="C50" s="19" t="s">
        <v>202</v>
      </c>
      <c r="D50" s="30"/>
      <c r="E50" s="26"/>
      <c r="F50" s="32"/>
      <c r="G50" s="32"/>
      <c r="J50" t="s">
        <v>190</v>
      </c>
      <c r="K50" t="s">
        <v>145</v>
      </c>
      <c r="L50" t="s">
        <v>178</v>
      </c>
      <c r="M50" t="s">
        <v>399</v>
      </c>
      <c r="N50" t="s">
        <v>171</v>
      </c>
    </row>
    <row r="51" spans="1:14" x14ac:dyDescent="0.35">
      <c r="A51" t="s">
        <v>301</v>
      </c>
      <c r="B51" s="3" t="s">
        <v>305</v>
      </c>
      <c r="C51" s="19" t="s">
        <v>202</v>
      </c>
      <c r="D51" s="30"/>
      <c r="E51" s="26"/>
      <c r="F51" s="32"/>
      <c r="G51" s="32"/>
      <c r="J51" t="s">
        <v>190</v>
      </c>
      <c r="K51" t="s">
        <v>145</v>
      </c>
      <c r="L51" t="s">
        <v>178</v>
      </c>
      <c r="M51" t="s">
        <v>400</v>
      </c>
      <c r="N51" t="s">
        <v>171</v>
      </c>
    </row>
    <row r="52" spans="1:14" x14ac:dyDescent="0.35">
      <c r="A52" t="s">
        <v>302</v>
      </c>
      <c r="B52" s="3" t="s">
        <v>306</v>
      </c>
      <c r="C52" s="19" t="s">
        <v>202</v>
      </c>
      <c r="D52" s="30"/>
      <c r="E52" s="26"/>
      <c r="F52" s="32" t="str">
        <f>IF(AND(C52="Not Applicable",OR(D52="",AND(D52="Please specify",E52=""))),"Please indicate reason for NA",IF(AND(C52="Complied",D52&lt;&gt;""),"Please remove reason for NA if complied",""))</f>
        <v/>
      </c>
      <c r="G52" s="32"/>
      <c r="J52" t="s">
        <v>190</v>
      </c>
      <c r="K52" t="s">
        <v>145</v>
      </c>
      <c r="L52" t="s">
        <v>178</v>
      </c>
      <c r="M52" t="s">
        <v>401</v>
      </c>
      <c r="N52" t="s">
        <v>171</v>
      </c>
    </row>
    <row r="53" spans="1:14" ht="18.5" x14ac:dyDescent="0.45">
      <c r="A53" s="27" t="s">
        <v>28</v>
      </c>
      <c r="B53" s="9"/>
      <c r="C53" s="8"/>
      <c r="D53" s="9"/>
      <c r="E53" s="9"/>
      <c r="F53" s="34"/>
      <c r="G53" s="34"/>
    </row>
    <row r="54" spans="1:14" x14ac:dyDescent="0.35">
      <c r="A54" s="21" t="s">
        <v>94</v>
      </c>
      <c r="B54" s="22" t="s">
        <v>48</v>
      </c>
      <c r="C54" s="21"/>
      <c r="D54" s="22"/>
      <c r="E54" s="22"/>
      <c r="F54" s="35"/>
      <c r="G54" s="35"/>
    </row>
    <row r="55" spans="1:14" x14ac:dyDescent="0.35">
      <c r="B55" s="3" t="s">
        <v>93</v>
      </c>
      <c r="C55" s="19" t="s">
        <v>202</v>
      </c>
      <c r="D55" s="6"/>
      <c r="E55" s="26"/>
      <c r="F55" s="32"/>
      <c r="G55" s="41" t="s">
        <v>205</v>
      </c>
    </row>
    <row r="56" spans="1:14" x14ac:dyDescent="0.35">
      <c r="B56" s="3" t="s">
        <v>51</v>
      </c>
      <c r="C56" s="19" t="s">
        <v>202</v>
      </c>
      <c r="D56" s="6"/>
      <c r="E56" s="26"/>
      <c r="F56" s="32"/>
      <c r="G56" s="32"/>
    </row>
    <row r="57" spans="1:14" x14ac:dyDescent="0.35">
      <c r="B57" s="3" t="s">
        <v>52</v>
      </c>
      <c r="C57" s="19" t="s">
        <v>202</v>
      </c>
      <c r="D57" s="6"/>
      <c r="E57" s="26"/>
      <c r="F57" s="32"/>
      <c r="G57" s="32"/>
    </row>
    <row r="58" spans="1:14" x14ac:dyDescent="0.35">
      <c r="A58" s="21" t="s">
        <v>95</v>
      </c>
      <c r="B58" s="22"/>
      <c r="C58" s="21"/>
      <c r="D58" s="22"/>
      <c r="E58" s="22"/>
      <c r="F58" s="35"/>
      <c r="G58" s="35"/>
    </row>
    <row r="59" spans="1:14" ht="29" x14ac:dyDescent="0.35">
      <c r="B59" s="3" t="s">
        <v>96</v>
      </c>
      <c r="C59" s="19" t="s">
        <v>202</v>
      </c>
      <c r="D59" s="6"/>
      <c r="E59" s="26"/>
      <c r="F59" s="32"/>
      <c r="G59" s="32"/>
    </row>
    <row r="60" spans="1:14" x14ac:dyDescent="0.35">
      <c r="B60" s="3" t="s">
        <v>97</v>
      </c>
      <c r="C60" s="19" t="s">
        <v>202</v>
      </c>
      <c r="D60" s="6"/>
      <c r="E60" s="26"/>
      <c r="F60" s="32"/>
      <c r="G60" s="32"/>
    </row>
    <row r="61" spans="1:14" x14ac:dyDescent="0.35">
      <c r="B61" s="7" t="s">
        <v>57</v>
      </c>
      <c r="C61" s="18"/>
      <c r="F61" s="32" t="str">
        <f>IF(AND(C60="Selected and Complied",COUNTIF(H61:H66,TRUE)&lt;2),"Please select at least 2 items","")</f>
        <v/>
      </c>
      <c r="G61" s="32"/>
      <c r="H61" s="18" t="b">
        <v>0</v>
      </c>
    </row>
    <row r="62" spans="1:14" x14ac:dyDescent="0.35">
      <c r="B62" s="7" t="s">
        <v>58</v>
      </c>
      <c r="C62" s="18"/>
      <c r="F62" s="32"/>
      <c r="G62" s="32"/>
      <c r="H62" s="18" t="b">
        <v>0</v>
      </c>
    </row>
    <row r="63" spans="1:14" x14ac:dyDescent="0.35">
      <c r="B63" s="7" t="s">
        <v>59</v>
      </c>
      <c r="C63" s="18"/>
      <c r="F63" s="32"/>
      <c r="G63" s="32"/>
      <c r="H63" s="18" t="b">
        <v>0</v>
      </c>
    </row>
    <row r="64" spans="1:14" x14ac:dyDescent="0.35">
      <c r="B64" s="7" t="s">
        <v>60</v>
      </c>
      <c r="C64" s="18"/>
      <c r="F64" s="32"/>
      <c r="G64" s="32"/>
      <c r="H64" s="18" t="b">
        <v>0</v>
      </c>
    </row>
    <row r="65" spans="1:8" x14ac:dyDescent="0.35">
      <c r="B65" s="7" t="s">
        <v>61</v>
      </c>
      <c r="C65" s="18"/>
      <c r="F65" s="32"/>
      <c r="G65" s="32"/>
      <c r="H65" s="18" t="b">
        <v>0</v>
      </c>
    </row>
    <row r="66" spans="1:8" x14ac:dyDescent="0.35">
      <c r="B66" s="7" t="s">
        <v>62</v>
      </c>
      <c r="C66" s="18"/>
      <c r="F66" s="32"/>
      <c r="G66" s="32"/>
      <c r="H66" s="18" t="b">
        <v>0</v>
      </c>
    </row>
    <row r="67" spans="1:8" x14ac:dyDescent="0.35">
      <c r="A67" s="21" t="s">
        <v>98</v>
      </c>
      <c r="B67" s="23" t="s">
        <v>63</v>
      </c>
      <c r="C67" s="21"/>
      <c r="D67" s="22"/>
      <c r="E67" s="22"/>
      <c r="F67" s="35"/>
      <c r="G67" s="35"/>
    </row>
    <row r="68" spans="1:8" ht="29" x14ac:dyDescent="0.35">
      <c r="B68" s="4" t="s">
        <v>99</v>
      </c>
      <c r="C68" s="19" t="s">
        <v>202</v>
      </c>
      <c r="D68" s="6"/>
      <c r="E68" s="26"/>
      <c r="F68" s="32"/>
      <c r="G68" s="41" t="s">
        <v>207</v>
      </c>
    </row>
    <row r="69" spans="1:8" ht="29" x14ac:dyDescent="0.35">
      <c r="B69" s="4" t="s">
        <v>101</v>
      </c>
      <c r="C69" s="19" t="s">
        <v>202</v>
      </c>
      <c r="D69" s="6"/>
      <c r="E69" s="26"/>
      <c r="F69" s="32"/>
      <c r="G69" s="32"/>
    </row>
    <row r="70" spans="1:8" x14ac:dyDescent="0.35">
      <c r="B70" s="7" t="s">
        <v>57</v>
      </c>
      <c r="C70" s="18"/>
      <c r="F70" s="32" t="str">
        <f>IF(AND(C69="Selected and Complied",COUNTIF(H70:H75,TRUE)&lt;2),"Please select at least 2 items","")</f>
        <v/>
      </c>
      <c r="G70" s="32"/>
      <c r="H70" s="18" t="b">
        <v>0</v>
      </c>
    </row>
    <row r="71" spans="1:8" x14ac:dyDescent="0.35">
      <c r="B71" s="7" t="s">
        <v>58</v>
      </c>
      <c r="C71" s="18"/>
      <c r="F71" s="32"/>
      <c r="G71" s="32"/>
      <c r="H71" s="18" t="b">
        <v>0</v>
      </c>
    </row>
    <row r="72" spans="1:8" x14ac:dyDescent="0.35">
      <c r="B72" s="7" t="s">
        <v>59</v>
      </c>
      <c r="C72" s="18"/>
      <c r="F72" s="32"/>
      <c r="G72" s="32"/>
      <c r="H72" s="18" t="b">
        <v>0</v>
      </c>
    </row>
    <row r="73" spans="1:8" x14ac:dyDescent="0.35">
      <c r="B73" s="7" t="s">
        <v>60</v>
      </c>
      <c r="C73" s="18"/>
      <c r="F73" s="32"/>
      <c r="G73" s="32"/>
      <c r="H73" s="18" t="b">
        <v>0</v>
      </c>
    </row>
    <row r="74" spans="1:8" x14ac:dyDescent="0.35">
      <c r="B74" s="7" t="s">
        <v>61</v>
      </c>
      <c r="C74" s="18"/>
      <c r="F74" s="32"/>
      <c r="G74" s="32"/>
      <c r="H74" s="18" t="b">
        <v>0</v>
      </c>
    </row>
    <row r="75" spans="1:8" x14ac:dyDescent="0.35">
      <c r="B75" s="7" t="s">
        <v>62</v>
      </c>
      <c r="C75" s="18"/>
      <c r="F75" s="32"/>
      <c r="G75" s="32"/>
      <c r="H75" s="18" t="b">
        <v>0</v>
      </c>
    </row>
    <row r="76" spans="1:8" x14ac:dyDescent="0.35">
      <c r="B76" s="4" t="s">
        <v>100</v>
      </c>
      <c r="C76" s="19" t="s">
        <v>202</v>
      </c>
      <c r="D76" s="6"/>
      <c r="E76" s="26"/>
      <c r="F76" s="32"/>
      <c r="G76" s="32"/>
    </row>
    <row r="77" spans="1:8" x14ac:dyDescent="0.35">
      <c r="A77" s="21" t="s">
        <v>102</v>
      </c>
      <c r="B77" s="23" t="s">
        <v>67</v>
      </c>
      <c r="C77" s="21"/>
      <c r="D77" s="22"/>
      <c r="E77" s="22"/>
      <c r="F77" s="35"/>
      <c r="G77" s="35"/>
    </row>
    <row r="78" spans="1:8" ht="29" x14ac:dyDescent="0.35">
      <c r="B78" s="4" t="s">
        <v>70</v>
      </c>
      <c r="C78" s="19" t="s">
        <v>202</v>
      </c>
      <c r="D78" s="6"/>
      <c r="E78" s="26"/>
      <c r="F78" s="32"/>
      <c r="G78" s="32"/>
    </row>
    <row r="79" spans="1:8" x14ac:dyDescent="0.35">
      <c r="B79" s="4" t="s">
        <v>71</v>
      </c>
      <c r="C79" s="19" t="s">
        <v>202</v>
      </c>
      <c r="D79" s="6"/>
      <c r="E79" s="26"/>
      <c r="F79" s="32"/>
      <c r="G79" s="32"/>
    </row>
    <row r="80" spans="1:8" ht="29" x14ac:dyDescent="0.35">
      <c r="B80" s="4" t="s">
        <v>69</v>
      </c>
      <c r="C80" s="19" t="s">
        <v>202</v>
      </c>
      <c r="D80" s="6"/>
      <c r="E80" s="26"/>
      <c r="F80" s="32"/>
      <c r="G80" s="41" t="s">
        <v>210</v>
      </c>
    </row>
    <row r="81" spans="1:7" x14ac:dyDescent="0.35">
      <c r="A81" s="21" t="s">
        <v>103</v>
      </c>
      <c r="B81" s="23" t="s">
        <v>72</v>
      </c>
      <c r="C81" s="21"/>
      <c r="D81" s="22"/>
      <c r="E81" s="22"/>
      <c r="F81" s="35"/>
      <c r="G81" s="35"/>
    </row>
    <row r="82" spans="1:7" ht="29" x14ac:dyDescent="0.35">
      <c r="B82" s="4" t="s">
        <v>76</v>
      </c>
      <c r="C82" s="19" t="s">
        <v>202</v>
      </c>
      <c r="D82" s="6"/>
      <c r="E82" s="26"/>
      <c r="F82" s="32"/>
      <c r="G82" s="32"/>
    </row>
    <row r="83" spans="1:7" ht="29" x14ac:dyDescent="0.35">
      <c r="B83" s="4" t="s">
        <v>77</v>
      </c>
      <c r="C83" s="19" t="s">
        <v>202</v>
      </c>
      <c r="D83" s="6"/>
      <c r="E83" s="26"/>
      <c r="F83" s="32" t="str">
        <f>IF(AND(C83="Selected and Complied",E84&gt;0),IF(OR(E85&gt;=D85,E86&gt;=D86,E87&gt;=D87),"","Please make sure at least one parameter is complied"),"")</f>
        <v/>
      </c>
      <c r="G83" s="32"/>
    </row>
    <row r="84" spans="1:7" ht="16.5" x14ac:dyDescent="0.35">
      <c r="A84" s="54" t="s">
        <v>352</v>
      </c>
      <c r="B84" s="4" t="s">
        <v>424</v>
      </c>
      <c r="C84" s="6" t="str">
        <f>IF(C82="Selected and Complied","Requirement Tonnage","")</f>
        <v/>
      </c>
      <c r="D84" s="6"/>
      <c r="E84" s="26"/>
      <c r="F84" s="32" t="str">
        <f>IF(AND(C83="Selected and Complied",E84=""),"Please indicate non-residential GFA in m2",IF(C83="&lt;Select&gt;","",IF(AND(ISNUMBER(E84),E84&gt;0),"","Please indicate numercial number &gt; 0")))</f>
        <v/>
      </c>
      <c r="G84" s="32"/>
    </row>
    <row r="85" spans="1:7" x14ac:dyDescent="0.35">
      <c r="A85" s="54" t="s">
        <v>352</v>
      </c>
      <c r="B85" s="3" t="s">
        <v>421</v>
      </c>
      <c r="C85" s="6" t="str">
        <f>IF(C83="Selected and Complied","Requirement Tonnage","")</f>
        <v/>
      </c>
      <c r="D85" s="6" t="str">
        <f>IF(E84="","",E84*1.5%)</f>
        <v/>
      </c>
      <c r="E85" s="26"/>
      <c r="F85" s="32" t="str">
        <f>IF(AND(C83="Selected and Complied",E85=""),"Please indicate RCA usage in tonnage",IF(C83="&lt;Select&gt;","",IF(AND(ISNUMBER(E85),E85&gt;=0),"","Please indicate numercial number")))</f>
        <v/>
      </c>
      <c r="G85" s="32"/>
    </row>
    <row r="86" spans="1:7" x14ac:dyDescent="0.35">
      <c r="A86" s="54" t="s">
        <v>352</v>
      </c>
      <c r="B86" s="3" t="s">
        <v>422</v>
      </c>
      <c r="C86" s="6" t="str">
        <f>IF(C83="Selected and Complied","Requirement Tonnage","")</f>
        <v/>
      </c>
      <c r="D86" s="6" t="str">
        <f>IF(E84="","",E84*1.5%)</f>
        <v/>
      </c>
      <c r="E86" s="26"/>
      <c r="F86" s="32" t="str">
        <f>IF(AND(C83="Selected and Complied",E86=""),"Please indicate WCS usage in tonnage",IF(C83="&lt;Select&gt;","",IF(AND(ISNUMBER(E86),E86&gt;=0),"","Please indicate numercial number")))</f>
        <v/>
      </c>
      <c r="G86" s="32"/>
    </row>
    <row r="87" spans="1:7" x14ac:dyDescent="0.35">
      <c r="A87" s="54" t="s">
        <v>352</v>
      </c>
      <c r="B87" s="3" t="s">
        <v>423</v>
      </c>
      <c r="C87" s="6" t="str">
        <f>IF(C83="Selected and Complied","Requirement Tonnage","")</f>
        <v/>
      </c>
      <c r="D87" s="6" t="str">
        <f>IF(E84="","",E84*0.75%)</f>
        <v/>
      </c>
      <c r="E87" s="26"/>
      <c r="F87" s="32" t="str">
        <f>IF(AND(C83="Selected and Complied",E87=""),"Please indicate granite fines usage in tonnage",IF(C83="&lt;Select&gt;","",IF(AND(ISNUMBER(E87),E87&gt;=0),"","Please indicate numercial number")))</f>
        <v/>
      </c>
      <c r="G87" s="32"/>
    </row>
    <row r="88" spans="1:7" ht="29" x14ac:dyDescent="0.35">
      <c r="B88" s="4" t="s">
        <v>78</v>
      </c>
      <c r="C88" s="19" t="s">
        <v>202</v>
      </c>
      <c r="D88" s="6"/>
      <c r="E88" s="26"/>
      <c r="F88" s="32"/>
      <c r="G88" s="32"/>
    </row>
    <row r="89" spans="1:7" x14ac:dyDescent="0.35">
      <c r="A89" s="21" t="s">
        <v>104</v>
      </c>
      <c r="B89" s="23" t="s">
        <v>74</v>
      </c>
      <c r="C89" s="19" t="s">
        <v>202</v>
      </c>
      <c r="D89" s="6"/>
      <c r="E89" s="26"/>
      <c r="F89" s="32"/>
      <c r="G89" s="32"/>
    </row>
    <row r="90" spans="1:7" ht="29" x14ac:dyDescent="0.35">
      <c r="B90" s="4" t="s">
        <v>122</v>
      </c>
      <c r="D90"/>
      <c r="F90" s="32"/>
      <c r="G90" s="32"/>
    </row>
    <row r="91" spans="1:7" x14ac:dyDescent="0.35">
      <c r="A91" s="10" t="s">
        <v>123</v>
      </c>
      <c r="B91" s="20"/>
      <c r="D91"/>
      <c r="E91" s="20"/>
      <c r="F91" s="85" t="str">
        <f>IF(AND(C89="Selected and Complied",OR(B91="",B92="",B93="",E91="",E92="",E93="")),"Please state the 3 products in column B and details of extent of usage and location in column E","")</f>
        <v/>
      </c>
      <c r="G91" s="39"/>
    </row>
    <row r="92" spans="1:7" x14ac:dyDescent="0.35">
      <c r="A92" s="10" t="s">
        <v>125</v>
      </c>
      <c r="B92" s="20"/>
      <c r="D92"/>
      <c r="E92" s="20"/>
      <c r="F92" s="85"/>
      <c r="G92" s="39"/>
    </row>
    <row r="93" spans="1:7" x14ac:dyDescent="0.35">
      <c r="A93" s="10" t="s">
        <v>124</v>
      </c>
      <c r="B93" s="20"/>
      <c r="D93"/>
      <c r="E93" s="20"/>
      <c r="F93" s="85"/>
      <c r="G93" s="39"/>
    </row>
    <row r="94" spans="1:7" x14ac:dyDescent="0.35">
      <c r="A94" s="21" t="s">
        <v>105</v>
      </c>
      <c r="B94" s="23" t="s">
        <v>82</v>
      </c>
      <c r="C94" s="19" t="s">
        <v>202</v>
      </c>
      <c r="D94" s="6"/>
      <c r="E94" s="26"/>
      <c r="F94" s="32"/>
      <c r="G94" s="32"/>
    </row>
    <row r="95" spans="1:7" x14ac:dyDescent="0.35">
      <c r="A95" s="54" t="s">
        <v>352</v>
      </c>
      <c r="B95" s="3" t="s">
        <v>414</v>
      </c>
      <c r="C95" s="6"/>
      <c r="D95" s="6"/>
      <c r="E95" s="26"/>
      <c r="F95" s="32" t="str">
        <f>IF(AND(C94="Selected and Complied",E95=""),"Please indicate renewable energy capacity in kWp",IF(C94="&lt;Select&gt;","",IF(AND(ISNUMBER(E95),E95&gt;=0),"","Please indicate numercial number")))</f>
        <v/>
      </c>
      <c r="G95" s="32"/>
    </row>
    <row r="96" spans="1:7" x14ac:dyDescent="0.35">
      <c r="A96" s="54" t="s">
        <v>352</v>
      </c>
      <c r="B96" s="3" t="s">
        <v>425</v>
      </c>
      <c r="C96" s="6"/>
      <c r="D96" s="6"/>
      <c r="E96" s="66"/>
      <c r="F96" s="32" t="str">
        <f>IF(AND(C94="Selected and Complied",E96=""),"Please indicate % replacement by renewable energy capacity",IF(C94="&lt;Select&gt;","",IF(AND(ISNUMBER(E96),E96&gt;=0.01),"","Please indicate numercial number &gt; 1%")))</f>
        <v/>
      </c>
      <c r="G96" s="32"/>
    </row>
    <row r="97" spans="1:8" x14ac:dyDescent="0.35">
      <c r="A97" s="21" t="s">
        <v>106</v>
      </c>
      <c r="B97" s="23" t="s">
        <v>84</v>
      </c>
      <c r="C97" s="19" t="s">
        <v>202</v>
      </c>
      <c r="D97" s="6"/>
      <c r="E97" s="26"/>
      <c r="F97" s="32"/>
      <c r="G97" s="32"/>
    </row>
    <row r="98" spans="1:8" ht="29" x14ac:dyDescent="0.35">
      <c r="B98" s="3" t="s">
        <v>112</v>
      </c>
      <c r="C98" s="18"/>
      <c r="E98" s="20"/>
      <c r="F98" s="32" t="str">
        <f>IF(AND(C97="Selected and Complied",COUNTIF(H98:H105,TRUE)&lt;2),"Please select at least 2 items","")</f>
        <v/>
      </c>
      <c r="G98" s="32"/>
      <c r="H98" s="18" t="b">
        <v>0</v>
      </c>
    </row>
    <row r="99" spans="1:8" x14ac:dyDescent="0.35">
      <c r="B99" s="3" t="s">
        <v>109</v>
      </c>
      <c r="C99" s="18"/>
      <c r="E99" s="20"/>
      <c r="F99" s="32"/>
      <c r="G99" s="32"/>
      <c r="H99" s="18" t="b">
        <v>0</v>
      </c>
    </row>
    <row r="100" spans="1:8" x14ac:dyDescent="0.35">
      <c r="B100" s="3" t="s">
        <v>110</v>
      </c>
      <c r="C100" s="18"/>
      <c r="E100" s="20"/>
      <c r="F100" s="32"/>
      <c r="G100" s="32"/>
      <c r="H100" s="18" t="b">
        <v>0</v>
      </c>
    </row>
    <row r="101" spans="1:8" x14ac:dyDescent="0.35">
      <c r="B101" s="3" t="s">
        <v>111</v>
      </c>
      <c r="C101" s="18"/>
      <c r="E101" s="20"/>
      <c r="F101" s="32"/>
      <c r="G101" s="32"/>
      <c r="H101" s="18" t="b">
        <v>0</v>
      </c>
    </row>
    <row r="102" spans="1:8" x14ac:dyDescent="0.35">
      <c r="B102" s="3" t="s">
        <v>113</v>
      </c>
      <c r="C102" s="18"/>
      <c r="E102" s="20"/>
      <c r="F102" s="32"/>
      <c r="G102" s="32"/>
      <c r="H102" s="18" t="b">
        <v>0</v>
      </c>
    </row>
    <row r="103" spans="1:8" x14ac:dyDescent="0.35">
      <c r="B103" s="3" t="s">
        <v>114</v>
      </c>
      <c r="C103" s="18"/>
      <c r="E103" s="20"/>
      <c r="F103" s="32"/>
      <c r="G103" s="32"/>
      <c r="H103" s="18" t="b">
        <v>0</v>
      </c>
    </row>
    <row r="104" spans="1:8" ht="29" x14ac:dyDescent="0.35">
      <c r="B104" s="3" t="s">
        <v>115</v>
      </c>
      <c r="C104" s="18"/>
      <c r="E104" s="20"/>
      <c r="F104" s="32"/>
      <c r="G104" s="32"/>
      <c r="H104" s="18" t="b">
        <v>0</v>
      </c>
    </row>
    <row r="105" spans="1:8" x14ac:dyDescent="0.35">
      <c r="B105" s="3" t="s">
        <v>116</v>
      </c>
      <c r="C105" s="18"/>
      <c r="E105" s="20"/>
      <c r="F105" s="32" t="str">
        <f>IF(AND(H105,E105=""),"Please indicate reasons","")</f>
        <v/>
      </c>
      <c r="G105" s="32"/>
      <c r="H105" s="18" t="b">
        <v>0</v>
      </c>
    </row>
    <row r="106" spans="1:8" x14ac:dyDescent="0.35">
      <c r="A106" s="21" t="s">
        <v>107</v>
      </c>
      <c r="B106" s="22" t="s">
        <v>108</v>
      </c>
      <c r="C106" s="19" t="s">
        <v>202</v>
      </c>
      <c r="D106" s="6"/>
      <c r="E106" s="26"/>
      <c r="F106" s="32"/>
      <c r="G106" s="32"/>
    </row>
    <row r="107" spans="1:8" x14ac:dyDescent="0.35">
      <c r="B107" s="3" t="s">
        <v>87</v>
      </c>
      <c r="C107" s="18"/>
      <c r="E107" s="20"/>
      <c r="F107" s="32" t="str">
        <f>IF(AND(C106="Selected and Complied",COUNTIF(H107:H113,TRUE)&lt;2),"Please select at least 2 items","")</f>
        <v/>
      </c>
      <c r="G107" s="32"/>
      <c r="H107" s="18" t="b">
        <v>0</v>
      </c>
    </row>
    <row r="108" spans="1:8" x14ac:dyDescent="0.35">
      <c r="B108" s="3" t="s">
        <v>88</v>
      </c>
      <c r="C108" s="18"/>
      <c r="E108" s="20"/>
      <c r="F108" s="32"/>
      <c r="G108" s="32"/>
      <c r="H108" s="18" t="b">
        <v>0</v>
      </c>
    </row>
    <row r="109" spans="1:8" x14ac:dyDescent="0.35">
      <c r="B109" s="3" t="s">
        <v>117</v>
      </c>
      <c r="C109" s="18"/>
      <c r="E109" s="20"/>
      <c r="F109" s="32"/>
      <c r="G109" s="32"/>
      <c r="H109" s="18" t="b">
        <v>0</v>
      </c>
    </row>
    <row r="110" spans="1:8" x14ac:dyDescent="0.35">
      <c r="B110" s="3" t="s">
        <v>118</v>
      </c>
      <c r="C110" s="18"/>
      <c r="E110" s="20"/>
      <c r="F110" s="32"/>
      <c r="G110" s="32"/>
      <c r="H110" s="18" t="b">
        <v>0</v>
      </c>
    </row>
    <row r="111" spans="1:8" x14ac:dyDescent="0.35">
      <c r="B111" s="3" t="s">
        <v>119</v>
      </c>
      <c r="C111" s="18"/>
      <c r="E111" s="20"/>
      <c r="F111" s="32"/>
      <c r="G111" s="32"/>
      <c r="H111" s="18" t="b">
        <v>0</v>
      </c>
    </row>
    <row r="112" spans="1:8" x14ac:dyDescent="0.35">
      <c r="B112" s="3" t="s">
        <v>268</v>
      </c>
      <c r="C112" s="18"/>
      <c r="E112" s="20"/>
      <c r="F112" s="32"/>
      <c r="G112" s="32"/>
      <c r="H112" s="18" t="b">
        <v>0</v>
      </c>
    </row>
    <row r="113" spans="1:8" x14ac:dyDescent="0.35">
      <c r="B113" s="3" t="s">
        <v>116</v>
      </c>
      <c r="C113" s="18"/>
      <c r="E113" s="20"/>
      <c r="F113" s="32" t="str">
        <f>IF(AND(H113,E113=""),"Please indicate reasons","")</f>
        <v/>
      </c>
      <c r="G113" s="32"/>
      <c r="H113" s="18" t="b">
        <v>0</v>
      </c>
    </row>
    <row r="114" spans="1:8" ht="18.5" x14ac:dyDescent="0.45">
      <c r="A114" s="27" t="s">
        <v>198</v>
      </c>
      <c r="B114" s="9"/>
      <c r="C114" s="8"/>
      <c r="D114" s="8"/>
      <c r="E114" s="9"/>
      <c r="F114" s="8"/>
      <c r="G114" s="8"/>
      <c r="H114" s="8"/>
    </row>
    <row r="115" spans="1:8" x14ac:dyDescent="0.35">
      <c r="H115" s="5"/>
    </row>
    <row r="116" spans="1:8" x14ac:dyDescent="0.35">
      <c r="B116" s="24" t="s">
        <v>91</v>
      </c>
      <c r="C116" s="33" t="str">
        <f>COUNTIF(C5:C52,"Complied")&amp;" of 12"</f>
        <v>0 of 12</v>
      </c>
      <c r="D116" s="13"/>
      <c r="E116" s="13"/>
    </row>
    <row r="117" spans="1:8" x14ac:dyDescent="0.35">
      <c r="B117" s="24" t="s">
        <v>92</v>
      </c>
      <c r="C117" s="33" t="str">
        <f>COUNTIF(C55:C113,"Selected and Complied")&amp;" of 18"</f>
        <v>0 of 18</v>
      </c>
      <c r="D117" s="13"/>
      <c r="E117" s="13"/>
      <c r="F117" s="36" t="str">
        <f>IF(AND('Cover Page'!$G$18=FALSE,COUNTIF(C55:C113,"Selected and Complied")&lt;4),"Fulfil at least 4 CRM","")</f>
        <v>Fulfil at least 4 CRM</v>
      </c>
      <c r="G117" s="36"/>
    </row>
    <row r="118" spans="1:8" x14ac:dyDescent="0.35">
      <c r="B118" s="11" t="s">
        <v>126</v>
      </c>
      <c r="C118" s="33" t="str">
        <f>COUNTIF(C78:C89,"Selected and Complied")&amp;" of 7"</f>
        <v>0 of 7</v>
      </c>
      <c r="D118" s="13"/>
      <c r="E118" s="13"/>
      <c r="F118" s="36" t="str">
        <f>IF(AND('Cover Page'!$G$18=FALSE,COUNTIF(C78:C89,"Selected and Complied")&lt;2),"Fulfil at least 2 SC options","")</f>
        <v>Fulfil at least 2 SC options</v>
      </c>
      <c r="G118" s="36"/>
    </row>
    <row r="119" spans="1:8" x14ac:dyDescent="0.35">
      <c r="B119" s="11" t="s">
        <v>203</v>
      </c>
      <c r="C119" s="33">
        <f>COUNTIF(C5:C52,"*Select*")+COUNTIF(F5:F113,"*Please*")+COUNTIF(F117:F118,"*Fulfil*")</f>
        <v>39</v>
      </c>
    </row>
  </sheetData>
  <sheetProtection algorithmName="SHA-512" hashValue="cTv3gTElhjpp0ZudI3uIVM6cFsdy7A5Nb649hxSP/WJNArFFtWvLFYTeZFNL0QvaV0Y0WT1OinxYldNSOcKOCw==" saltValue="D8eVgGcVvo38fupUymP40g==" spinCount="100000" sheet="1"/>
  <mergeCells count="1">
    <mergeCell ref="F91:F93"/>
  </mergeCells>
  <conditionalFormatting sqref="C5:C10 C25:C26 C38:C39 C41 C43:C52">
    <cfRule type="expression" dxfId="6" priority="6">
      <formula>C5="&lt;Select&gt;"</formula>
    </cfRule>
  </conditionalFormatting>
  <conditionalFormatting sqref="C5:C10 C25:C26 C38:C39 C41 C43:C83 C88:C94 C90:D93 C97:C106">
    <cfRule type="expression" dxfId="5" priority="9">
      <formula>C5="Not Applicable"</formula>
    </cfRule>
    <cfRule type="expression" dxfId="4" priority="10">
      <formula>C5="Not Complied"</formula>
    </cfRule>
  </conditionalFormatting>
  <conditionalFormatting sqref="C55:C83 C88:C94 C97:C113">
    <cfRule type="expression" dxfId="3" priority="419">
      <formula>C55="&lt;Select&gt;"</formula>
    </cfRule>
  </conditionalFormatting>
  <conditionalFormatting sqref="C119">
    <cfRule type="expression" dxfId="2" priority="7">
      <formula>C119&gt;0</formula>
    </cfRule>
  </conditionalFormatting>
  <conditionalFormatting sqref="F5:G5 F6 F7:G113">
    <cfRule type="expression" dxfId="1" priority="8">
      <formula>FIND("Please",F5)</formula>
    </cfRule>
  </conditionalFormatting>
  <conditionalFormatting sqref="F117:G118">
    <cfRule type="expression" dxfId="0" priority="11">
      <formula>FIND("Fulfil",F117)</formula>
    </cfRule>
  </conditionalFormatting>
  <dataValidations count="7">
    <dataValidation type="list" allowBlank="1" showInputMessage="1" showErrorMessage="1" sqref="E90:G90" xr:uid="{37E7A4BE-6A45-46B6-9F0B-1621446E912D}">
      <formula1>$O$4:$O$6</formula1>
    </dataValidation>
    <dataValidation type="list" allowBlank="1" showInputMessage="1" showErrorMessage="1" sqref="D39 D45:D52 D26 D41 D43" xr:uid="{CDBF28E4-F7D0-4AA0-BB98-CF5F25186B99}">
      <formula1>$I26:$O26</formula1>
    </dataValidation>
    <dataValidation type="list" allowBlank="1" showInputMessage="1" showErrorMessage="1" sqref="D5" xr:uid="{17CB2DA0-2887-4B1E-8D9E-C2864A535175}">
      <formula1>$I$5:$L$5</formula1>
    </dataValidation>
    <dataValidation type="list" allowBlank="1" showInputMessage="1" showErrorMessage="1" sqref="D6" xr:uid="{A97EC810-643C-4702-B914-5EF9B443A925}">
      <formula1>$I$6:$L$6</formula1>
    </dataValidation>
    <dataValidation type="list" allowBlank="1" showInputMessage="1" showErrorMessage="1" sqref="D8" xr:uid="{9ACBA164-C51A-43CD-A79A-3897C9D776FB}">
      <formula1>$I$8:$L$8</formula1>
    </dataValidation>
    <dataValidation type="list" allowBlank="1" showInputMessage="1" showErrorMessage="1" sqref="D9" xr:uid="{528714F4-7B67-4C92-A3CC-5966BA5BBFC7}">
      <formula1>$I$9:$L$9</formula1>
    </dataValidation>
    <dataValidation type="list" allowBlank="1" showInputMessage="1" showErrorMessage="1" sqref="D10" xr:uid="{56B08E1C-D994-41C9-A619-A3BAAB3B4310}">
      <formula1>$I$10:$M$10</formula1>
    </dataValidation>
  </dataValidations>
  <hyperlinks>
    <hyperlink ref="G5" r:id="rId1" xr:uid="{3927E446-5053-4A67-A118-77A3361499C4}"/>
    <hyperlink ref="G26" r:id="rId2" xr:uid="{A7FCADC6-D5BC-45DA-9C5A-CCA9CF476945}"/>
    <hyperlink ref="G68" r:id="rId3" xr:uid="{FADEF331-7698-48E6-83F9-5F97C4180598}"/>
    <hyperlink ref="G55" r:id="rId4" xr:uid="{17B876DC-BC6A-4227-8BD4-5FDA14E58132}"/>
    <hyperlink ref="G80" r:id="rId5" xr:uid="{B285A0F6-AE6C-47D7-8A50-E64C22C5EE7A}"/>
    <hyperlink ref="G10" r:id="rId6" xr:uid="{C88516A8-4A62-4BFB-8369-C0AF5826E334}"/>
  </hyperlinks>
  <printOptions horizontalCentered="1"/>
  <pageMargins left="0.25" right="0.25" top="0.5" bottom="0.5" header="0.3" footer="0.3"/>
  <pageSetup paperSize="9" scale="66" fitToHeight="2" orientation="landscape" r:id="rId7"/>
  <ignoredErrors>
    <ignoredError sqref="F40 F42" formula="1"/>
  </ignoredErrors>
  <drawing r:id="rId8"/>
  <legacyDrawing r:id="rId9"/>
  <mc:AlternateContent xmlns:mc="http://schemas.openxmlformats.org/markup-compatibility/2006">
    <mc:Choice Requires="x14">
      <controls>
        <mc:AlternateContent xmlns:mc="http://schemas.openxmlformats.org/markup-compatibility/2006">
          <mc:Choice Requires="x14">
            <control shapeId="2051" r:id="rId10" name="Check Box 3">
              <controlPr locked="0" defaultSize="0" autoFill="0" autoLine="0" autoPict="0">
                <anchor moveWithCells="1">
                  <from>
                    <xdr:col>2</xdr:col>
                    <xdr:colOff>127000</xdr:colOff>
                    <xdr:row>60</xdr:row>
                    <xdr:rowOff>0</xdr:rowOff>
                  </from>
                  <to>
                    <xdr:col>2</xdr:col>
                    <xdr:colOff>527050</xdr:colOff>
                    <xdr:row>61</xdr:row>
                    <xdr:rowOff>0</xdr:rowOff>
                  </to>
                </anchor>
              </controlPr>
            </control>
          </mc:Choice>
        </mc:AlternateContent>
        <mc:AlternateContent xmlns:mc="http://schemas.openxmlformats.org/markup-compatibility/2006">
          <mc:Choice Requires="x14">
            <control shapeId="2052" r:id="rId11" name="Check Box 4">
              <controlPr locked="0" defaultSize="0" autoFill="0" autoLine="0" autoPict="0">
                <anchor moveWithCells="1">
                  <from>
                    <xdr:col>2</xdr:col>
                    <xdr:colOff>127000</xdr:colOff>
                    <xdr:row>60</xdr:row>
                    <xdr:rowOff>184150</xdr:rowOff>
                  </from>
                  <to>
                    <xdr:col>2</xdr:col>
                    <xdr:colOff>527050</xdr:colOff>
                    <xdr:row>61</xdr:row>
                    <xdr:rowOff>171450</xdr:rowOff>
                  </to>
                </anchor>
              </controlPr>
            </control>
          </mc:Choice>
        </mc:AlternateContent>
        <mc:AlternateContent xmlns:mc="http://schemas.openxmlformats.org/markup-compatibility/2006">
          <mc:Choice Requires="x14">
            <control shapeId="2053" r:id="rId12" name="Check Box 5">
              <controlPr locked="0" defaultSize="0" autoFill="0" autoLine="0" autoPict="0">
                <anchor moveWithCells="1">
                  <from>
                    <xdr:col>2</xdr:col>
                    <xdr:colOff>127000</xdr:colOff>
                    <xdr:row>62</xdr:row>
                    <xdr:rowOff>0</xdr:rowOff>
                  </from>
                  <to>
                    <xdr:col>2</xdr:col>
                    <xdr:colOff>527050</xdr:colOff>
                    <xdr:row>63</xdr:row>
                    <xdr:rowOff>0</xdr:rowOff>
                  </to>
                </anchor>
              </controlPr>
            </control>
          </mc:Choice>
        </mc:AlternateContent>
        <mc:AlternateContent xmlns:mc="http://schemas.openxmlformats.org/markup-compatibility/2006">
          <mc:Choice Requires="x14">
            <control shapeId="2054" r:id="rId13" name="Check Box 6">
              <controlPr locked="0" defaultSize="0" autoFill="0" autoLine="0" autoPict="0">
                <anchor moveWithCells="1">
                  <from>
                    <xdr:col>2</xdr:col>
                    <xdr:colOff>127000</xdr:colOff>
                    <xdr:row>62</xdr:row>
                    <xdr:rowOff>184150</xdr:rowOff>
                  </from>
                  <to>
                    <xdr:col>2</xdr:col>
                    <xdr:colOff>527050</xdr:colOff>
                    <xdr:row>63</xdr:row>
                    <xdr:rowOff>171450</xdr:rowOff>
                  </to>
                </anchor>
              </controlPr>
            </control>
          </mc:Choice>
        </mc:AlternateContent>
        <mc:AlternateContent xmlns:mc="http://schemas.openxmlformats.org/markup-compatibility/2006">
          <mc:Choice Requires="x14">
            <control shapeId="2055" r:id="rId14" name="Check Box 7">
              <controlPr locked="0" defaultSize="0" autoFill="0" autoLine="0" autoPict="0">
                <anchor moveWithCells="1">
                  <from>
                    <xdr:col>2</xdr:col>
                    <xdr:colOff>127000</xdr:colOff>
                    <xdr:row>64</xdr:row>
                    <xdr:rowOff>0</xdr:rowOff>
                  </from>
                  <to>
                    <xdr:col>2</xdr:col>
                    <xdr:colOff>527050</xdr:colOff>
                    <xdr:row>65</xdr:row>
                    <xdr:rowOff>0</xdr:rowOff>
                  </to>
                </anchor>
              </controlPr>
            </control>
          </mc:Choice>
        </mc:AlternateContent>
        <mc:AlternateContent xmlns:mc="http://schemas.openxmlformats.org/markup-compatibility/2006">
          <mc:Choice Requires="x14">
            <control shapeId="2056" r:id="rId15" name="Check Box 8">
              <controlPr locked="0" defaultSize="0" autoFill="0" autoLine="0" autoPict="0">
                <anchor moveWithCells="1">
                  <from>
                    <xdr:col>2</xdr:col>
                    <xdr:colOff>127000</xdr:colOff>
                    <xdr:row>64</xdr:row>
                    <xdr:rowOff>184150</xdr:rowOff>
                  </from>
                  <to>
                    <xdr:col>2</xdr:col>
                    <xdr:colOff>527050</xdr:colOff>
                    <xdr:row>65</xdr:row>
                    <xdr:rowOff>171450</xdr:rowOff>
                  </to>
                </anchor>
              </controlPr>
            </control>
          </mc:Choice>
        </mc:AlternateContent>
        <mc:AlternateContent xmlns:mc="http://schemas.openxmlformats.org/markup-compatibility/2006">
          <mc:Choice Requires="x14">
            <control shapeId="2057" r:id="rId16" name="Check Box 9">
              <controlPr locked="0" defaultSize="0" autoFill="0" autoLine="0" autoPict="0">
                <anchor moveWithCells="1">
                  <from>
                    <xdr:col>2</xdr:col>
                    <xdr:colOff>127000</xdr:colOff>
                    <xdr:row>69</xdr:row>
                    <xdr:rowOff>0</xdr:rowOff>
                  </from>
                  <to>
                    <xdr:col>2</xdr:col>
                    <xdr:colOff>527050</xdr:colOff>
                    <xdr:row>70</xdr:row>
                    <xdr:rowOff>0</xdr:rowOff>
                  </to>
                </anchor>
              </controlPr>
            </control>
          </mc:Choice>
        </mc:AlternateContent>
        <mc:AlternateContent xmlns:mc="http://schemas.openxmlformats.org/markup-compatibility/2006">
          <mc:Choice Requires="x14">
            <control shapeId="2058" r:id="rId17" name="Check Box 10">
              <controlPr locked="0" defaultSize="0" autoFill="0" autoLine="0" autoPict="0">
                <anchor moveWithCells="1">
                  <from>
                    <xdr:col>2</xdr:col>
                    <xdr:colOff>127000</xdr:colOff>
                    <xdr:row>69</xdr:row>
                    <xdr:rowOff>184150</xdr:rowOff>
                  </from>
                  <to>
                    <xdr:col>2</xdr:col>
                    <xdr:colOff>527050</xdr:colOff>
                    <xdr:row>70</xdr:row>
                    <xdr:rowOff>171450</xdr:rowOff>
                  </to>
                </anchor>
              </controlPr>
            </control>
          </mc:Choice>
        </mc:AlternateContent>
        <mc:AlternateContent xmlns:mc="http://schemas.openxmlformats.org/markup-compatibility/2006">
          <mc:Choice Requires="x14">
            <control shapeId="2059" r:id="rId18" name="Check Box 11">
              <controlPr locked="0" defaultSize="0" autoFill="0" autoLine="0" autoPict="0">
                <anchor moveWithCells="1">
                  <from>
                    <xdr:col>2</xdr:col>
                    <xdr:colOff>127000</xdr:colOff>
                    <xdr:row>71</xdr:row>
                    <xdr:rowOff>0</xdr:rowOff>
                  </from>
                  <to>
                    <xdr:col>2</xdr:col>
                    <xdr:colOff>527050</xdr:colOff>
                    <xdr:row>72</xdr:row>
                    <xdr:rowOff>0</xdr:rowOff>
                  </to>
                </anchor>
              </controlPr>
            </control>
          </mc:Choice>
        </mc:AlternateContent>
        <mc:AlternateContent xmlns:mc="http://schemas.openxmlformats.org/markup-compatibility/2006">
          <mc:Choice Requires="x14">
            <control shapeId="2060" r:id="rId19" name="Check Box 12">
              <controlPr locked="0" defaultSize="0" autoFill="0" autoLine="0" autoPict="0">
                <anchor moveWithCells="1">
                  <from>
                    <xdr:col>2</xdr:col>
                    <xdr:colOff>127000</xdr:colOff>
                    <xdr:row>71</xdr:row>
                    <xdr:rowOff>184150</xdr:rowOff>
                  </from>
                  <to>
                    <xdr:col>2</xdr:col>
                    <xdr:colOff>527050</xdr:colOff>
                    <xdr:row>72</xdr:row>
                    <xdr:rowOff>171450</xdr:rowOff>
                  </to>
                </anchor>
              </controlPr>
            </control>
          </mc:Choice>
        </mc:AlternateContent>
        <mc:AlternateContent xmlns:mc="http://schemas.openxmlformats.org/markup-compatibility/2006">
          <mc:Choice Requires="x14">
            <control shapeId="2061" r:id="rId20" name="Check Box 13">
              <controlPr locked="0" defaultSize="0" autoFill="0" autoLine="0" autoPict="0">
                <anchor moveWithCells="1">
                  <from>
                    <xdr:col>2</xdr:col>
                    <xdr:colOff>127000</xdr:colOff>
                    <xdr:row>73</xdr:row>
                    <xdr:rowOff>0</xdr:rowOff>
                  </from>
                  <to>
                    <xdr:col>2</xdr:col>
                    <xdr:colOff>527050</xdr:colOff>
                    <xdr:row>74</xdr:row>
                    <xdr:rowOff>0</xdr:rowOff>
                  </to>
                </anchor>
              </controlPr>
            </control>
          </mc:Choice>
        </mc:AlternateContent>
        <mc:AlternateContent xmlns:mc="http://schemas.openxmlformats.org/markup-compatibility/2006">
          <mc:Choice Requires="x14">
            <control shapeId="2062" r:id="rId21" name="Check Box 14">
              <controlPr locked="0" defaultSize="0" autoFill="0" autoLine="0" autoPict="0">
                <anchor moveWithCells="1">
                  <from>
                    <xdr:col>2</xdr:col>
                    <xdr:colOff>127000</xdr:colOff>
                    <xdr:row>73</xdr:row>
                    <xdr:rowOff>184150</xdr:rowOff>
                  </from>
                  <to>
                    <xdr:col>2</xdr:col>
                    <xdr:colOff>527050</xdr:colOff>
                    <xdr:row>74</xdr:row>
                    <xdr:rowOff>171450</xdr:rowOff>
                  </to>
                </anchor>
              </controlPr>
            </control>
          </mc:Choice>
        </mc:AlternateContent>
        <mc:AlternateContent xmlns:mc="http://schemas.openxmlformats.org/markup-compatibility/2006">
          <mc:Choice Requires="x14">
            <control shapeId="2064" r:id="rId22" name="Check Box 16">
              <controlPr locked="0" defaultSize="0" autoFill="0" autoLine="0" autoPict="0">
                <anchor moveWithCells="1">
                  <from>
                    <xdr:col>2</xdr:col>
                    <xdr:colOff>127000</xdr:colOff>
                    <xdr:row>96</xdr:row>
                    <xdr:rowOff>184150</xdr:rowOff>
                  </from>
                  <to>
                    <xdr:col>2</xdr:col>
                    <xdr:colOff>527050</xdr:colOff>
                    <xdr:row>97</xdr:row>
                    <xdr:rowOff>171450</xdr:rowOff>
                  </to>
                </anchor>
              </controlPr>
            </control>
          </mc:Choice>
        </mc:AlternateContent>
        <mc:AlternateContent xmlns:mc="http://schemas.openxmlformats.org/markup-compatibility/2006">
          <mc:Choice Requires="x14">
            <control shapeId="2073" r:id="rId23" name="Check Box 25">
              <controlPr locked="0" defaultSize="0" autoFill="0" autoLine="0" autoPict="0">
                <anchor moveWithCells="1">
                  <from>
                    <xdr:col>2</xdr:col>
                    <xdr:colOff>127000</xdr:colOff>
                    <xdr:row>98</xdr:row>
                    <xdr:rowOff>0</xdr:rowOff>
                  </from>
                  <to>
                    <xdr:col>2</xdr:col>
                    <xdr:colOff>527050</xdr:colOff>
                    <xdr:row>99</xdr:row>
                    <xdr:rowOff>0</xdr:rowOff>
                  </to>
                </anchor>
              </controlPr>
            </control>
          </mc:Choice>
        </mc:AlternateContent>
        <mc:AlternateContent xmlns:mc="http://schemas.openxmlformats.org/markup-compatibility/2006">
          <mc:Choice Requires="x14">
            <control shapeId="2074" r:id="rId24" name="Check Box 26">
              <controlPr locked="0" defaultSize="0" autoFill="0" autoLine="0" autoPict="0">
                <anchor moveWithCells="1">
                  <from>
                    <xdr:col>2</xdr:col>
                    <xdr:colOff>127000</xdr:colOff>
                    <xdr:row>99</xdr:row>
                    <xdr:rowOff>0</xdr:rowOff>
                  </from>
                  <to>
                    <xdr:col>2</xdr:col>
                    <xdr:colOff>527050</xdr:colOff>
                    <xdr:row>100</xdr:row>
                    <xdr:rowOff>0</xdr:rowOff>
                  </to>
                </anchor>
              </controlPr>
            </control>
          </mc:Choice>
        </mc:AlternateContent>
        <mc:AlternateContent xmlns:mc="http://schemas.openxmlformats.org/markup-compatibility/2006">
          <mc:Choice Requires="x14">
            <control shapeId="2075" r:id="rId25" name="Check Box 27">
              <controlPr locked="0" defaultSize="0" autoFill="0" autoLine="0" autoPict="0">
                <anchor moveWithCells="1">
                  <from>
                    <xdr:col>2</xdr:col>
                    <xdr:colOff>127000</xdr:colOff>
                    <xdr:row>100</xdr:row>
                    <xdr:rowOff>0</xdr:rowOff>
                  </from>
                  <to>
                    <xdr:col>2</xdr:col>
                    <xdr:colOff>527050</xdr:colOff>
                    <xdr:row>101</xdr:row>
                    <xdr:rowOff>0</xdr:rowOff>
                  </to>
                </anchor>
              </controlPr>
            </control>
          </mc:Choice>
        </mc:AlternateContent>
        <mc:AlternateContent xmlns:mc="http://schemas.openxmlformats.org/markup-compatibility/2006">
          <mc:Choice Requires="x14">
            <control shapeId="2076" r:id="rId26" name="Check Box 28">
              <controlPr locked="0" defaultSize="0" autoFill="0" autoLine="0" autoPict="0">
                <anchor moveWithCells="1">
                  <from>
                    <xdr:col>2</xdr:col>
                    <xdr:colOff>127000</xdr:colOff>
                    <xdr:row>101</xdr:row>
                    <xdr:rowOff>0</xdr:rowOff>
                  </from>
                  <to>
                    <xdr:col>2</xdr:col>
                    <xdr:colOff>527050</xdr:colOff>
                    <xdr:row>102</xdr:row>
                    <xdr:rowOff>50800</xdr:rowOff>
                  </to>
                </anchor>
              </controlPr>
            </control>
          </mc:Choice>
        </mc:AlternateContent>
        <mc:AlternateContent xmlns:mc="http://schemas.openxmlformats.org/markup-compatibility/2006">
          <mc:Choice Requires="x14">
            <control shapeId="2077" r:id="rId27" name="Check Box 29">
              <controlPr locked="0" defaultSize="0" autoFill="0" autoLine="0" autoPict="0">
                <anchor moveWithCells="1">
                  <from>
                    <xdr:col>2</xdr:col>
                    <xdr:colOff>127000</xdr:colOff>
                    <xdr:row>102</xdr:row>
                    <xdr:rowOff>0</xdr:rowOff>
                  </from>
                  <to>
                    <xdr:col>2</xdr:col>
                    <xdr:colOff>527050</xdr:colOff>
                    <xdr:row>103</xdr:row>
                    <xdr:rowOff>0</xdr:rowOff>
                  </to>
                </anchor>
              </controlPr>
            </control>
          </mc:Choice>
        </mc:AlternateContent>
        <mc:AlternateContent xmlns:mc="http://schemas.openxmlformats.org/markup-compatibility/2006">
          <mc:Choice Requires="x14">
            <control shapeId="2078" r:id="rId28" name="Check Box 30">
              <controlPr locked="0" defaultSize="0" autoFill="0" autoLine="0" autoPict="0">
                <anchor moveWithCells="1">
                  <from>
                    <xdr:col>2</xdr:col>
                    <xdr:colOff>127000</xdr:colOff>
                    <xdr:row>103</xdr:row>
                    <xdr:rowOff>0</xdr:rowOff>
                  </from>
                  <to>
                    <xdr:col>2</xdr:col>
                    <xdr:colOff>527050</xdr:colOff>
                    <xdr:row>104</xdr:row>
                    <xdr:rowOff>0</xdr:rowOff>
                  </to>
                </anchor>
              </controlPr>
            </control>
          </mc:Choice>
        </mc:AlternateContent>
        <mc:AlternateContent xmlns:mc="http://schemas.openxmlformats.org/markup-compatibility/2006">
          <mc:Choice Requires="x14">
            <control shapeId="2079" r:id="rId29" name="Check Box 31">
              <controlPr locked="0" defaultSize="0" autoFill="0" autoLine="0" autoPict="0">
                <anchor moveWithCells="1">
                  <from>
                    <xdr:col>2</xdr:col>
                    <xdr:colOff>127000</xdr:colOff>
                    <xdr:row>104</xdr:row>
                    <xdr:rowOff>0</xdr:rowOff>
                  </from>
                  <to>
                    <xdr:col>2</xdr:col>
                    <xdr:colOff>527050</xdr:colOff>
                    <xdr:row>105</xdr:row>
                    <xdr:rowOff>0</xdr:rowOff>
                  </to>
                </anchor>
              </controlPr>
            </control>
          </mc:Choice>
        </mc:AlternateContent>
        <mc:AlternateContent xmlns:mc="http://schemas.openxmlformats.org/markup-compatibility/2006">
          <mc:Choice Requires="x14">
            <control shapeId="2080" r:id="rId30" name="Check Box 32">
              <controlPr locked="0" defaultSize="0" autoFill="0" autoLine="0" autoPict="0">
                <anchor moveWithCells="1">
                  <from>
                    <xdr:col>2</xdr:col>
                    <xdr:colOff>127000</xdr:colOff>
                    <xdr:row>106</xdr:row>
                    <xdr:rowOff>0</xdr:rowOff>
                  </from>
                  <to>
                    <xdr:col>2</xdr:col>
                    <xdr:colOff>527050</xdr:colOff>
                    <xdr:row>107</xdr:row>
                    <xdr:rowOff>0</xdr:rowOff>
                  </to>
                </anchor>
              </controlPr>
            </control>
          </mc:Choice>
        </mc:AlternateContent>
        <mc:AlternateContent xmlns:mc="http://schemas.openxmlformats.org/markup-compatibility/2006">
          <mc:Choice Requires="x14">
            <control shapeId="2081" r:id="rId31" name="Check Box 33">
              <controlPr locked="0" defaultSize="0" autoFill="0" autoLine="0" autoPict="0">
                <anchor moveWithCells="1">
                  <from>
                    <xdr:col>2</xdr:col>
                    <xdr:colOff>127000</xdr:colOff>
                    <xdr:row>107</xdr:row>
                    <xdr:rowOff>0</xdr:rowOff>
                  </from>
                  <to>
                    <xdr:col>2</xdr:col>
                    <xdr:colOff>527050</xdr:colOff>
                    <xdr:row>108</xdr:row>
                    <xdr:rowOff>0</xdr:rowOff>
                  </to>
                </anchor>
              </controlPr>
            </control>
          </mc:Choice>
        </mc:AlternateContent>
        <mc:AlternateContent xmlns:mc="http://schemas.openxmlformats.org/markup-compatibility/2006">
          <mc:Choice Requires="x14">
            <control shapeId="2082" r:id="rId32" name="Check Box 34">
              <controlPr locked="0" defaultSize="0" autoFill="0" autoLine="0" autoPict="0">
                <anchor moveWithCells="1">
                  <from>
                    <xdr:col>2</xdr:col>
                    <xdr:colOff>127000</xdr:colOff>
                    <xdr:row>108</xdr:row>
                    <xdr:rowOff>0</xdr:rowOff>
                  </from>
                  <to>
                    <xdr:col>2</xdr:col>
                    <xdr:colOff>527050</xdr:colOff>
                    <xdr:row>109</xdr:row>
                    <xdr:rowOff>0</xdr:rowOff>
                  </to>
                </anchor>
              </controlPr>
            </control>
          </mc:Choice>
        </mc:AlternateContent>
        <mc:AlternateContent xmlns:mc="http://schemas.openxmlformats.org/markup-compatibility/2006">
          <mc:Choice Requires="x14">
            <control shapeId="2083" r:id="rId33" name="Check Box 35">
              <controlPr locked="0" defaultSize="0" autoFill="0" autoLine="0" autoPict="0">
                <anchor moveWithCells="1">
                  <from>
                    <xdr:col>2</xdr:col>
                    <xdr:colOff>127000</xdr:colOff>
                    <xdr:row>109</xdr:row>
                    <xdr:rowOff>0</xdr:rowOff>
                  </from>
                  <to>
                    <xdr:col>2</xdr:col>
                    <xdr:colOff>527050</xdr:colOff>
                    <xdr:row>110</xdr:row>
                    <xdr:rowOff>0</xdr:rowOff>
                  </to>
                </anchor>
              </controlPr>
            </control>
          </mc:Choice>
        </mc:AlternateContent>
        <mc:AlternateContent xmlns:mc="http://schemas.openxmlformats.org/markup-compatibility/2006">
          <mc:Choice Requires="x14">
            <control shapeId="2084" r:id="rId34" name="Check Box 36">
              <controlPr locked="0" defaultSize="0" autoFill="0" autoLine="0" autoPict="0">
                <anchor moveWithCells="1">
                  <from>
                    <xdr:col>2</xdr:col>
                    <xdr:colOff>127000</xdr:colOff>
                    <xdr:row>110</xdr:row>
                    <xdr:rowOff>0</xdr:rowOff>
                  </from>
                  <to>
                    <xdr:col>2</xdr:col>
                    <xdr:colOff>527050</xdr:colOff>
                    <xdr:row>111</xdr:row>
                    <xdr:rowOff>0</xdr:rowOff>
                  </to>
                </anchor>
              </controlPr>
            </control>
          </mc:Choice>
        </mc:AlternateContent>
        <mc:AlternateContent xmlns:mc="http://schemas.openxmlformats.org/markup-compatibility/2006">
          <mc:Choice Requires="x14">
            <control shapeId="2085" r:id="rId35" name="Check Box 37">
              <controlPr locked="0" defaultSize="0" autoFill="0" autoLine="0" autoPict="0">
                <anchor moveWithCells="1">
                  <from>
                    <xdr:col>2</xdr:col>
                    <xdr:colOff>127000</xdr:colOff>
                    <xdr:row>111</xdr:row>
                    <xdr:rowOff>0</xdr:rowOff>
                  </from>
                  <to>
                    <xdr:col>2</xdr:col>
                    <xdr:colOff>527050</xdr:colOff>
                    <xdr:row>112</xdr:row>
                    <xdr:rowOff>0</xdr:rowOff>
                  </to>
                </anchor>
              </controlPr>
            </control>
          </mc:Choice>
        </mc:AlternateContent>
        <mc:AlternateContent xmlns:mc="http://schemas.openxmlformats.org/markup-compatibility/2006">
          <mc:Choice Requires="x14">
            <control shapeId="2086" r:id="rId36" name="Check Box 38">
              <controlPr locked="0" defaultSize="0" autoFill="0" autoLine="0" autoPict="0">
                <anchor moveWithCells="1">
                  <from>
                    <xdr:col>2</xdr:col>
                    <xdr:colOff>127000</xdr:colOff>
                    <xdr:row>112</xdr:row>
                    <xdr:rowOff>0</xdr:rowOff>
                  </from>
                  <to>
                    <xdr:col>2</xdr:col>
                    <xdr:colOff>527050</xdr:colOff>
                    <xdr:row>113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222CE91F-FF91-4286-9227-EF672D76F191}">
          <x14:formula1>
            <xm:f>RB!$O$4:$O$5</xm:f>
          </x14:formula1>
          <xm:sqref>C55:C57 C59:C60 C106 C97 C78:C80 C76 C68:C69 C94 C88:C89 C82:C83</xm:sqref>
        </x14:dataValidation>
        <x14:dataValidation type="list" allowBlank="1" showInputMessage="1" showErrorMessage="1" xr:uid="{1D88360B-0A0D-465C-B91E-8D125DBF424B}">
          <x14:formula1>
            <xm:f>RB!$N$4:$N$6</xm:f>
          </x14:formula1>
          <xm:sqref>C26 C45:C52 C5:C6 C41 C43 C39 C8:C10</xm:sqref>
        </x14:dataValidation>
        <x14:dataValidation type="list" allowBlank="1" showInputMessage="1" showErrorMessage="1" xr:uid="{2674DC65-5192-49D2-A1D2-97452E21AF0F}">
          <x14:formula1>
            <xm:f>RB!$M$4:$M$6</xm:f>
          </x14:formula1>
          <xm:sqref>C38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Data</vt:lpstr>
      <vt:lpstr>Data Ref</vt:lpstr>
      <vt:lpstr>General</vt:lpstr>
      <vt:lpstr>Cover Page</vt:lpstr>
      <vt:lpstr>RB</vt:lpstr>
      <vt:lpstr>NRB</vt:lpstr>
      <vt:lpstr>'Cover Page'!Print_Area</vt:lpstr>
      <vt:lpstr>NRB!Print_Area</vt:lpstr>
      <vt:lpstr>RB!Print_Area</vt:lpstr>
      <vt:lpstr>NRB!Print_Titles</vt:lpstr>
      <vt:lpstr>RB!Print_Titles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Yock Keng LEOW (BCA)</dc:creator>
  <cp:lastModifiedBy>Yock Keng LEOW (BCA)</cp:lastModifiedBy>
  <cp:lastPrinted>2024-07-31T13:21:40Z</cp:lastPrinted>
  <dcterms:created xsi:type="dcterms:W3CDTF">2023-08-22T06:50:35Z</dcterms:created>
  <dcterms:modified xsi:type="dcterms:W3CDTF">2025-01-13T09:52:32Z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2024-02-15T02:55:10Z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34e4207f-4739-4a32-a9ef-f0a0058f6155</vt:lpwstr>
  </property>
  <property fmtid="{D5CDD505-2E9C-101B-9397-08002B2CF9AE}" pid="8" name="MSIP_Label_5434c4c7-833e-41e4-b0ab-cdb227a2f6f7_ContentBits">
    <vt:lpwstr>0</vt:lpwstr>
  </property>
</Properties>
</file>