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mc:AlternateContent xmlns:mc="http://schemas.openxmlformats.org/markup-compatibility/2006">
    <mc:Choice Requires="x15">
      <x15ac:absPath xmlns:x15ac="http://schemas.microsoft.com/office/spreadsheetml/2010/11/ac" url="C:\Users\bca_jiaminw\Documents\5. B-Score Matters\COP 2020\11. B-Score Form\"/>
    </mc:Choice>
  </mc:AlternateContent>
  <xr:revisionPtr revIDLastSave="0" documentId="13_ncr:1_{C27518B8-3CBC-4238-A472-B12B251CC0C7}" xr6:coauthVersionLast="47" xr6:coauthVersionMax="47" xr10:uidLastSave="{00000000-0000-0000-0000-000000000000}"/>
  <workbookProtection workbookAlgorithmName="SHA-512" workbookHashValue="wKsvGtMlZZBRcDxnCWdOcuL+ZOszPDohKFucXIY2ewpZYIQ5R6lnFgY/ZqQbk3oWOpsIdkxAWnM+rsVo7GFG0g==" workbookSaltValue="ffhSSAOSm5yJ13GD83oRcg==" workbookSpinCount="100000" lockStructure="1"/>
  <bookViews>
    <workbookView xWindow="-108" yWindow="-108" windowWidth="23256" windowHeight="12576" tabRatio="751" firstSheet="2" activeTab="4" xr2:uid="{00000000-000D-0000-FFFF-FFFF00000000}"/>
  </bookViews>
  <sheets>
    <sheet name="Manpower allocation" sheetId="8" state="hidden" r:id="rId1"/>
    <sheet name="Point Allocation" sheetId="61" state="hidden" r:id="rId2"/>
    <sheet name="Min B-Score" sheetId="62" r:id="rId3"/>
    <sheet name="Explanatory Notes" sheetId="63" r:id="rId4"/>
    <sheet name="Summary" sheetId="37" r:id="rId5"/>
    <sheet name="Block 1" sheetId="38" r:id="rId6"/>
    <sheet name="Block 2" sheetId="44" r:id="rId7"/>
    <sheet name="Block 3" sheetId="45" r:id="rId8"/>
    <sheet name="Block 4" sheetId="46" r:id="rId9"/>
    <sheet name="Block 5" sheetId="47" r:id="rId10"/>
    <sheet name="Block 6" sheetId="48" r:id="rId11"/>
    <sheet name="Block 7" sheetId="49" r:id="rId12"/>
    <sheet name="Block 8" sheetId="50" r:id="rId13"/>
    <sheet name="Block 9" sheetId="51" r:id="rId14"/>
    <sheet name="Block 10" sheetId="52" r:id="rId15"/>
    <sheet name="Basement Block 1" sheetId="53" r:id="rId16"/>
    <sheet name="Basement Block 2" sheetId="54" r:id="rId17"/>
    <sheet name="Basement Block 3" sheetId="55" r:id="rId18"/>
    <sheet name="Basement Block 4" sheetId="56" r:id="rId19"/>
    <sheet name="Basement Block 5" sheetId="57" r:id="rId20"/>
  </sheets>
  <definedNames>
    <definedName name="_xlnm._FilterDatabase" localSheetId="5" hidden="1">'Block 1'!$A$224:$H$234</definedName>
    <definedName name="_xlnm.Print_Area" localSheetId="15">'Basement Block 1'!$A$1:$O$243</definedName>
    <definedName name="_xlnm.Print_Area" localSheetId="16">'Basement Block 2'!$A$1:$M$243</definedName>
    <definedName name="_xlnm.Print_Area" localSheetId="17">'Basement Block 3'!$A$1:$H$243</definedName>
    <definedName name="_xlnm.Print_Area" localSheetId="18">'Basement Block 4'!$A$1:$H$243</definedName>
    <definedName name="_xlnm.Print_Area" localSheetId="19">'Basement Block 5'!$A$1:$H$243</definedName>
    <definedName name="_xlnm.Print_Area" localSheetId="5">'Block 1'!$A$1:$I$243</definedName>
    <definedName name="_xlnm.Print_Area" localSheetId="14">'Block 10'!$A$1:$H$243</definedName>
    <definedName name="_xlnm.Print_Area" localSheetId="6">'Block 2'!$A$1:$H$243</definedName>
    <definedName name="_xlnm.Print_Area" localSheetId="7">'Block 3'!$A$1:$H$243</definedName>
    <definedName name="_xlnm.Print_Area" localSheetId="8">'Block 4'!$A$1:$H$243</definedName>
    <definedName name="_xlnm.Print_Area" localSheetId="9">'Block 5'!$A$1:$H$243</definedName>
    <definedName name="_xlnm.Print_Area" localSheetId="10">'Block 6'!$A$1:$H$243</definedName>
    <definedName name="_xlnm.Print_Area" localSheetId="11">'Block 7'!$A$1:$H$243</definedName>
    <definedName name="_xlnm.Print_Area" localSheetId="12">'Block 8'!$A$1:$H$243</definedName>
    <definedName name="_xlnm.Print_Area" localSheetId="13">'Block 9'!$A$1:$H$243</definedName>
    <definedName name="_xlnm.Print_Area" localSheetId="3">'Explanatory Notes'!$A$1:$I$127</definedName>
    <definedName name="_xlnm.Print_Area" localSheetId="2">'Min B-Score'!$A$1:$C$12</definedName>
    <definedName name="_xlnm.Print_Area" localSheetId="4">Summary!$A$1:$G$141</definedName>
    <definedName name="_xlnm.Print_Titles" localSheetId="5">'Block 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3" i="38" l="1"/>
  <c r="H138" i="38"/>
  <c r="F54" i="37" l="1"/>
  <c r="H233" i="57"/>
  <c r="H231" i="57"/>
  <c r="H230" i="57"/>
  <c r="H229" i="57"/>
  <c r="H228" i="57"/>
  <c r="H227" i="57"/>
  <c r="H226" i="57"/>
  <c r="H217" i="57"/>
  <c r="H216" i="57"/>
  <c r="H218" i="57" s="1"/>
  <c r="H210" i="57"/>
  <c r="H209" i="57"/>
  <c r="H208" i="57"/>
  <c r="H206" i="57"/>
  <c r="H205" i="57"/>
  <c r="H204" i="57"/>
  <c r="H203" i="57"/>
  <c r="F197" i="57"/>
  <c r="G196" i="57"/>
  <c r="G195" i="57"/>
  <c r="G194" i="57"/>
  <c r="G192" i="57"/>
  <c r="G190" i="57"/>
  <c r="J185" i="57"/>
  <c r="G185" i="57"/>
  <c r="H180" i="57"/>
  <c r="H179" i="57"/>
  <c r="H178" i="57"/>
  <c r="H172" i="57"/>
  <c r="H171" i="57"/>
  <c r="H170" i="57"/>
  <c r="H167" i="57"/>
  <c r="H165" i="57"/>
  <c r="H160" i="57"/>
  <c r="H163" i="57"/>
  <c r="H162" i="57"/>
  <c r="H159" i="57"/>
  <c r="H158" i="57"/>
  <c r="H154" i="57"/>
  <c r="H152" i="57"/>
  <c r="H151" i="57"/>
  <c r="H150" i="57"/>
  <c r="H143" i="57"/>
  <c r="H142" i="57"/>
  <c r="F142" i="57"/>
  <c r="E124" i="57"/>
  <c r="E122" i="57"/>
  <c r="F120" i="57"/>
  <c r="F138" i="57" s="1"/>
  <c r="E120" i="57"/>
  <c r="F115" i="57"/>
  <c r="G114" i="57" s="1"/>
  <c r="H114" i="57" s="1"/>
  <c r="J86" i="57"/>
  <c r="G86" i="57"/>
  <c r="H81" i="57"/>
  <c r="H80" i="57"/>
  <c r="H79" i="57"/>
  <c r="H77" i="57"/>
  <c r="H75" i="57"/>
  <c r="H74" i="57"/>
  <c r="H73" i="57"/>
  <c r="H71" i="57"/>
  <c r="H70" i="57"/>
  <c r="H63" i="57"/>
  <c r="H62" i="57"/>
  <c r="H61" i="57"/>
  <c r="F56" i="57"/>
  <c r="G46" i="57" s="1"/>
  <c r="G45" i="57"/>
  <c r="J42" i="57"/>
  <c r="J41" i="57"/>
  <c r="J40" i="57"/>
  <c r="J39" i="57"/>
  <c r="J38" i="57"/>
  <c r="J37" i="57"/>
  <c r="J24" i="57"/>
  <c r="G24" i="57"/>
  <c r="H233" i="56"/>
  <c r="H231" i="56"/>
  <c r="H230" i="56"/>
  <c r="H229" i="56"/>
  <c r="H228" i="56"/>
  <c r="H227" i="56"/>
  <c r="H226" i="56"/>
  <c r="H217" i="56"/>
  <c r="H216" i="56"/>
  <c r="H210" i="56"/>
  <c r="H209" i="56"/>
  <c r="H208" i="56"/>
  <c r="H206" i="56"/>
  <c r="H205" i="56"/>
  <c r="H204" i="56"/>
  <c r="H203" i="56"/>
  <c r="F197" i="56"/>
  <c r="E197" i="56"/>
  <c r="G197" i="56" s="1"/>
  <c r="C242" i="56" s="1"/>
  <c r="G242" i="56" s="1"/>
  <c r="G196" i="56"/>
  <c r="G195" i="56"/>
  <c r="G194" i="56"/>
  <c r="G192" i="56"/>
  <c r="G190" i="56"/>
  <c r="J185" i="56"/>
  <c r="G185" i="56"/>
  <c r="H180" i="56"/>
  <c r="H179" i="56"/>
  <c r="H178" i="56"/>
  <c r="H172" i="56"/>
  <c r="H171" i="56"/>
  <c r="H170" i="56"/>
  <c r="H167" i="56"/>
  <c r="H165" i="56"/>
  <c r="H160" i="56"/>
  <c r="H163" i="56"/>
  <c r="H162" i="56"/>
  <c r="H159" i="56"/>
  <c r="H158" i="56"/>
  <c r="H154" i="56"/>
  <c r="H152" i="56"/>
  <c r="H151" i="56"/>
  <c r="H150" i="56"/>
  <c r="H143" i="56"/>
  <c r="H142" i="56"/>
  <c r="F142" i="56"/>
  <c r="E124" i="56"/>
  <c r="E122" i="56"/>
  <c r="F120" i="56"/>
  <c r="F138" i="56" s="1"/>
  <c r="E120" i="56"/>
  <c r="F115" i="56"/>
  <c r="G114" i="56" s="1"/>
  <c r="H114" i="56" s="1"/>
  <c r="J86" i="56"/>
  <c r="G86" i="56"/>
  <c r="H81" i="56"/>
  <c r="H80" i="56"/>
  <c r="H79" i="56"/>
  <c r="H77" i="56"/>
  <c r="H75" i="56"/>
  <c r="H74" i="56"/>
  <c r="H73" i="56"/>
  <c r="H71" i="56"/>
  <c r="H70" i="56"/>
  <c r="H63" i="56"/>
  <c r="H62" i="56"/>
  <c r="H61" i="56"/>
  <c r="F56" i="56"/>
  <c r="G46" i="56" s="1"/>
  <c r="J42" i="56"/>
  <c r="J41" i="56"/>
  <c r="J40" i="56"/>
  <c r="J39" i="56"/>
  <c r="J38" i="56"/>
  <c r="J37" i="56"/>
  <c r="J24" i="56"/>
  <c r="G24" i="56"/>
  <c r="H233" i="55"/>
  <c r="H231" i="55"/>
  <c r="H230" i="55"/>
  <c r="H229" i="55"/>
  <c r="H228" i="55"/>
  <c r="H227" i="55"/>
  <c r="H226" i="55"/>
  <c r="H217" i="55"/>
  <c r="H216" i="55"/>
  <c r="H218" i="55" s="1"/>
  <c r="H210" i="55"/>
  <c r="H209" i="55"/>
  <c r="H208" i="55"/>
  <c r="H206" i="55"/>
  <c r="H205" i="55"/>
  <c r="H204" i="55"/>
  <c r="H203" i="55"/>
  <c r="F197" i="55"/>
  <c r="G196" i="55"/>
  <c r="G195" i="55"/>
  <c r="G194" i="55"/>
  <c r="G192" i="55"/>
  <c r="G190" i="55"/>
  <c r="J185" i="55"/>
  <c r="G185" i="55"/>
  <c r="H180" i="55"/>
  <c r="H179" i="55"/>
  <c r="H178" i="55"/>
  <c r="H172" i="55"/>
  <c r="H171" i="55"/>
  <c r="H170" i="55"/>
  <c r="H167" i="55"/>
  <c r="H165" i="55"/>
  <c r="H160" i="55"/>
  <c r="H163" i="55"/>
  <c r="H162" i="55"/>
  <c r="H159" i="55"/>
  <c r="H158" i="55"/>
  <c r="H154" i="55"/>
  <c r="H152" i="55"/>
  <c r="H151" i="55"/>
  <c r="H150" i="55"/>
  <c r="H143" i="55"/>
  <c r="H142" i="55"/>
  <c r="F142" i="55"/>
  <c r="E124" i="55"/>
  <c r="E122" i="55"/>
  <c r="F120" i="55"/>
  <c r="F138" i="55" s="1"/>
  <c r="E120" i="55"/>
  <c r="F115" i="55"/>
  <c r="G109" i="55" s="1"/>
  <c r="J86" i="55"/>
  <c r="G86" i="55"/>
  <c r="H81" i="55"/>
  <c r="H80" i="55"/>
  <c r="H79" i="55"/>
  <c r="H77" i="55"/>
  <c r="H75" i="55"/>
  <c r="H74" i="55"/>
  <c r="H73" i="55"/>
  <c r="H71" i="55"/>
  <c r="H70" i="55"/>
  <c r="H63" i="55"/>
  <c r="H62" i="55"/>
  <c r="H61" i="55"/>
  <c r="F56" i="55"/>
  <c r="G51" i="55" s="1"/>
  <c r="J42" i="55"/>
  <c r="J41" i="55"/>
  <c r="J40" i="55"/>
  <c r="J39" i="55"/>
  <c r="J38" i="55"/>
  <c r="J37" i="55"/>
  <c r="J24" i="55"/>
  <c r="G24" i="55"/>
  <c r="H233" i="54"/>
  <c r="H231" i="54"/>
  <c r="H230" i="54"/>
  <c r="H229" i="54"/>
  <c r="H228" i="54"/>
  <c r="H227" i="54"/>
  <c r="H226" i="54"/>
  <c r="H217" i="54"/>
  <c r="H216" i="54"/>
  <c r="H210" i="54"/>
  <c r="H209" i="54"/>
  <c r="H208" i="54"/>
  <c r="H206" i="54"/>
  <c r="H205" i="54"/>
  <c r="H204" i="54"/>
  <c r="H203" i="54"/>
  <c r="F197" i="54"/>
  <c r="E197" i="54" s="1"/>
  <c r="G197" i="54" s="1"/>
  <c r="C242" i="54" s="1"/>
  <c r="G242" i="54" s="1"/>
  <c r="G196" i="54"/>
  <c r="G195" i="54"/>
  <c r="G194" i="54"/>
  <c r="G192" i="54"/>
  <c r="G190" i="54"/>
  <c r="J185" i="54"/>
  <c r="G185" i="54"/>
  <c r="H180" i="54"/>
  <c r="H179" i="54"/>
  <c r="H178" i="54"/>
  <c r="H172" i="54"/>
  <c r="H171" i="54"/>
  <c r="H170" i="54"/>
  <c r="H167" i="54"/>
  <c r="H165" i="54"/>
  <c r="H160" i="54"/>
  <c r="H163" i="54"/>
  <c r="H162" i="54"/>
  <c r="H159" i="54"/>
  <c r="H158" i="54"/>
  <c r="H154" i="54"/>
  <c r="H152" i="54"/>
  <c r="H151" i="54"/>
  <c r="H150" i="54"/>
  <c r="H143" i="54"/>
  <c r="H142" i="54"/>
  <c r="F142" i="54"/>
  <c r="E124" i="54"/>
  <c r="E122" i="54"/>
  <c r="F120" i="54"/>
  <c r="F138" i="54" s="1"/>
  <c r="E120" i="54"/>
  <c r="F115" i="54"/>
  <c r="G114" i="54" s="1"/>
  <c r="H114" i="54" s="1"/>
  <c r="J86" i="54"/>
  <c r="G86" i="54"/>
  <c r="H81" i="54"/>
  <c r="H80" i="54"/>
  <c r="H79" i="54"/>
  <c r="H77" i="54"/>
  <c r="H75" i="54"/>
  <c r="H74" i="54"/>
  <c r="H73" i="54"/>
  <c r="H71" i="54"/>
  <c r="H70" i="54"/>
  <c r="H63" i="54"/>
  <c r="H62" i="54"/>
  <c r="H61" i="54"/>
  <c r="F56" i="54"/>
  <c r="G46" i="54" s="1"/>
  <c r="J42" i="54"/>
  <c r="J41" i="54"/>
  <c r="J40" i="54"/>
  <c r="J39" i="54"/>
  <c r="J38" i="54"/>
  <c r="J37" i="54"/>
  <c r="J24" i="54"/>
  <c r="G24" i="54"/>
  <c r="H233" i="53"/>
  <c r="H231" i="53"/>
  <c r="H230" i="53"/>
  <c r="H229" i="53"/>
  <c r="H228" i="53"/>
  <c r="H227" i="53"/>
  <c r="H226" i="53"/>
  <c r="H217" i="53"/>
  <c r="H216" i="53"/>
  <c r="H210" i="53"/>
  <c r="H209" i="53"/>
  <c r="H208" i="53"/>
  <c r="H206" i="53"/>
  <c r="H205" i="53"/>
  <c r="H204" i="53"/>
  <c r="H203" i="53"/>
  <c r="F197" i="53"/>
  <c r="E197" i="53" s="1"/>
  <c r="G197" i="53" s="1"/>
  <c r="C242" i="53" s="1"/>
  <c r="G242" i="53" s="1"/>
  <c r="G196" i="53"/>
  <c r="G195" i="53"/>
  <c r="G194" i="53"/>
  <c r="G192" i="53"/>
  <c r="G190" i="53"/>
  <c r="J185" i="53"/>
  <c r="G185" i="53"/>
  <c r="H180" i="53"/>
  <c r="H179" i="53"/>
  <c r="H178" i="53"/>
  <c r="H172" i="53"/>
  <c r="H171" i="53"/>
  <c r="H170" i="53"/>
  <c r="H167" i="53"/>
  <c r="H165" i="53"/>
  <c r="H160" i="53"/>
  <c r="H163" i="53"/>
  <c r="H162" i="53"/>
  <c r="H159" i="53"/>
  <c r="H158" i="53"/>
  <c r="H154" i="53"/>
  <c r="H152" i="53"/>
  <c r="H151" i="53"/>
  <c r="H150" i="53"/>
  <c r="H143" i="53"/>
  <c r="H142" i="53"/>
  <c r="F142" i="53"/>
  <c r="E124" i="53"/>
  <c r="E122" i="53"/>
  <c r="F120" i="53"/>
  <c r="F138" i="53" s="1"/>
  <c r="E120" i="53"/>
  <c r="F115" i="53"/>
  <c r="G109" i="53" s="1"/>
  <c r="J86" i="53"/>
  <c r="G86" i="53"/>
  <c r="H81" i="53"/>
  <c r="H80" i="53"/>
  <c r="H79" i="53"/>
  <c r="H77" i="53"/>
  <c r="H75" i="53"/>
  <c r="H74" i="53"/>
  <c r="H73" i="53"/>
  <c r="H71" i="53"/>
  <c r="H70" i="53"/>
  <c r="H63" i="53"/>
  <c r="H62" i="53"/>
  <c r="H61" i="53"/>
  <c r="F56" i="53"/>
  <c r="G46" i="53" s="1"/>
  <c r="J42" i="53"/>
  <c r="J41" i="53"/>
  <c r="J40" i="53"/>
  <c r="J39" i="53"/>
  <c r="J38" i="53"/>
  <c r="J37" i="53"/>
  <c r="J24" i="53"/>
  <c r="G24" i="53"/>
  <c r="H233" i="52"/>
  <c r="H231" i="52"/>
  <c r="H230" i="52"/>
  <c r="H229" i="52"/>
  <c r="H228" i="52"/>
  <c r="H227" i="52"/>
  <c r="H226" i="52"/>
  <c r="H217" i="52"/>
  <c r="H216" i="52"/>
  <c r="H218" i="52" s="1"/>
  <c r="H210" i="52"/>
  <c r="H209" i="52"/>
  <c r="H208" i="52"/>
  <c r="H206" i="52"/>
  <c r="H205" i="52"/>
  <c r="H204" i="52"/>
  <c r="H203" i="52"/>
  <c r="F197" i="52"/>
  <c r="E197" i="52" s="1"/>
  <c r="G197" i="52" s="1"/>
  <c r="C242" i="52" s="1"/>
  <c r="G242" i="52" s="1"/>
  <c r="G196" i="52"/>
  <c r="G195" i="52"/>
  <c r="G194" i="52"/>
  <c r="G192" i="52"/>
  <c r="G190" i="52"/>
  <c r="J185" i="52"/>
  <c r="G185" i="52"/>
  <c r="H180" i="52"/>
  <c r="H179" i="52"/>
  <c r="H178" i="52"/>
  <c r="H172" i="52"/>
  <c r="H171" i="52"/>
  <c r="H170" i="52"/>
  <c r="H167" i="52"/>
  <c r="H165" i="52"/>
  <c r="H160" i="52"/>
  <c r="H163" i="52"/>
  <c r="H162" i="52"/>
  <c r="H159" i="52"/>
  <c r="H158" i="52"/>
  <c r="H154" i="52"/>
  <c r="H152" i="52"/>
  <c r="H151" i="52"/>
  <c r="H150" i="52"/>
  <c r="H143" i="52"/>
  <c r="H142" i="52"/>
  <c r="F142" i="52"/>
  <c r="E124" i="52"/>
  <c r="E122" i="52"/>
  <c r="F120" i="52"/>
  <c r="F138" i="52" s="1"/>
  <c r="E120" i="52"/>
  <c r="F115" i="52"/>
  <c r="G110" i="52" s="1"/>
  <c r="J86" i="52"/>
  <c r="G86" i="52"/>
  <c r="H81" i="52"/>
  <c r="H80" i="52"/>
  <c r="H79" i="52"/>
  <c r="H77" i="52"/>
  <c r="H75" i="52"/>
  <c r="H74" i="52"/>
  <c r="H73" i="52"/>
  <c r="H71" i="52"/>
  <c r="H70" i="52"/>
  <c r="H63" i="52"/>
  <c r="H62" i="52"/>
  <c r="H61" i="52"/>
  <c r="F56" i="52"/>
  <c r="G46" i="52" s="1"/>
  <c r="J42" i="52"/>
  <c r="J41" i="52"/>
  <c r="J40" i="52"/>
  <c r="J39" i="52"/>
  <c r="J38" i="52"/>
  <c r="J37" i="52"/>
  <c r="J24" i="52"/>
  <c r="G24" i="52"/>
  <c r="H233" i="51"/>
  <c r="H231" i="51"/>
  <c r="H230" i="51"/>
  <c r="H229" i="51"/>
  <c r="H228" i="51"/>
  <c r="H227" i="51"/>
  <c r="H226" i="51"/>
  <c r="H217" i="51"/>
  <c r="H216" i="51"/>
  <c r="H218" i="51" s="1"/>
  <c r="H210" i="51"/>
  <c r="H209" i="51"/>
  <c r="H208" i="51"/>
  <c r="H206" i="51"/>
  <c r="H205" i="51"/>
  <c r="H204" i="51"/>
  <c r="H203" i="51"/>
  <c r="F197" i="51"/>
  <c r="E197" i="51" s="1"/>
  <c r="G197" i="51" s="1"/>
  <c r="C242" i="51" s="1"/>
  <c r="G242" i="51" s="1"/>
  <c r="G196" i="51"/>
  <c r="G195" i="51"/>
  <c r="G194" i="51"/>
  <c r="G192" i="51"/>
  <c r="G190" i="51"/>
  <c r="J185" i="51"/>
  <c r="G185" i="51"/>
  <c r="H180" i="51"/>
  <c r="H179" i="51"/>
  <c r="H178" i="51"/>
  <c r="H172" i="51"/>
  <c r="H171" i="51"/>
  <c r="H170" i="51"/>
  <c r="H167" i="51"/>
  <c r="H165" i="51"/>
  <c r="H160" i="51"/>
  <c r="H163" i="51"/>
  <c r="H162" i="51"/>
  <c r="H159" i="51"/>
  <c r="H158" i="51"/>
  <c r="H154" i="51"/>
  <c r="H152" i="51"/>
  <c r="H151" i="51"/>
  <c r="H150" i="51"/>
  <c r="H143" i="51"/>
  <c r="H142" i="51"/>
  <c r="F142" i="51"/>
  <c r="E124" i="51"/>
  <c r="E122" i="51"/>
  <c r="F120" i="51"/>
  <c r="F138" i="51" s="1"/>
  <c r="E120" i="51"/>
  <c r="F115" i="51"/>
  <c r="G114" i="51" s="1"/>
  <c r="H114" i="51" s="1"/>
  <c r="J86" i="51"/>
  <c r="G86" i="51"/>
  <c r="H81" i="51"/>
  <c r="H80" i="51"/>
  <c r="H79" i="51"/>
  <c r="H77" i="51"/>
  <c r="H75" i="51"/>
  <c r="H74" i="51"/>
  <c r="H73" i="51"/>
  <c r="H71" i="51"/>
  <c r="H70" i="51"/>
  <c r="H63" i="51"/>
  <c r="H62" i="51"/>
  <c r="H61" i="51"/>
  <c r="F56" i="51"/>
  <c r="G46" i="51" s="1"/>
  <c r="G47" i="51"/>
  <c r="J42" i="51"/>
  <c r="J41" i="51"/>
  <c r="J40" i="51"/>
  <c r="J39" i="51"/>
  <c r="J38" i="51"/>
  <c r="J37" i="51"/>
  <c r="G32" i="51"/>
  <c r="J24" i="51"/>
  <c r="G24" i="51"/>
  <c r="H233" i="50"/>
  <c r="H231" i="50"/>
  <c r="H230" i="50"/>
  <c r="H229" i="50"/>
  <c r="H228" i="50"/>
  <c r="H227" i="50"/>
  <c r="H226" i="50"/>
  <c r="H217" i="50"/>
  <c r="H216" i="50"/>
  <c r="H218" i="50" s="1"/>
  <c r="H210" i="50"/>
  <c r="H209" i="50"/>
  <c r="H208" i="50"/>
  <c r="H206" i="50"/>
  <c r="H205" i="50"/>
  <c r="H204" i="50"/>
  <c r="H203" i="50"/>
  <c r="F197" i="50"/>
  <c r="E197" i="50" s="1"/>
  <c r="G197" i="50" s="1"/>
  <c r="C242" i="50" s="1"/>
  <c r="G242" i="50" s="1"/>
  <c r="G196" i="50"/>
  <c r="G195" i="50"/>
  <c r="G194" i="50"/>
  <c r="G192" i="50"/>
  <c r="G190" i="50"/>
  <c r="J185" i="50"/>
  <c r="G185" i="50"/>
  <c r="H180" i="50"/>
  <c r="H179" i="50"/>
  <c r="H178" i="50"/>
  <c r="H172" i="50"/>
  <c r="H171" i="50"/>
  <c r="H170" i="50"/>
  <c r="H167" i="50"/>
  <c r="H165" i="50"/>
  <c r="H160" i="50"/>
  <c r="H163" i="50"/>
  <c r="H162" i="50"/>
  <c r="H159" i="50"/>
  <c r="H158" i="50"/>
  <c r="H154" i="50"/>
  <c r="H152" i="50"/>
  <c r="H151" i="50"/>
  <c r="H150" i="50"/>
  <c r="H143" i="50"/>
  <c r="H142" i="50"/>
  <c r="F142" i="50"/>
  <c r="E124" i="50"/>
  <c r="E122" i="50"/>
  <c r="F120" i="50"/>
  <c r="F138" i="50" s="1"/>
  <c r="E120" i="50"/>
  <c r="F115" i="50"/>
  <c r="G114" i="50" s="1"/>
  <c r="H114" i="50" s="1"/>
  <c r="J86" i="50"/>
  <c r="G86" i="50"/>
  <c r="H81" i="50"/>
  <c r="H80" i="50"/>
  <c r="H79" i="50"/>
  <c r="H77" i="50"/>
  <c r="H75" i="50"/>
  <c r="H74" i="50"/>
  <c r="H73" i="50"/>
  <c r="H71" i="50"/>
  <c r="H70" i="50"/>
  <c r="H63" i="50"/>
  <c r="H62" i="50"/>
  <c r="H61" i="50"/>
  <c r="F56" i="50"/>
  <c r="G46" i="50" s="1"/>
  <c r="J42" i="50"/>
  <c r="J41" i="50"/>
  <c r="J40" i="50"/>
  <c r="J39" i="50"/>
  <c r="J38" i="50"/>
  <c r="J37" i="50"/>
  <c r="J24" i="50"/>
  <c r="G24" i="50"/>
  <c r="H233" i="49"/>
  <c r="H231" i="49"/>
  <c r="H230" i="49"/>
  <c r="H229" i="49"/>
  <c r="H228" i="49"/>
  <c r="H227" i="49"/>
  <c r="H226" i="49"/>
  <c r="H217" i="49"/>
  <c r="H216" i="49"/>
  <c r="H218" i="49" s="1"/>
  <c r="H210" i="49"/>
  <c r="H209" i="49"/>
  <c r="H208" i="49"/>
  <c r="H206" i="49"/>
  <c r="H205" i="49"/>
  <c r="H204" i="49"/>
  <c r="H203" i="49"/>
  <c r="F197" i="49"/>
  <c r="E197" i="49" s="1"/>
  <c r="G196" i="49"/>
  <c r="G195" i="49"/>
  <c r="G194" i="49"/>
  <c r="G192" i="49"/>
  <c r="G190" i="49"/>
  <c r="J185" i="49"/>
  <c r="G185" i="49"/>
  <c r="H180" i="49"/>
  <c r="H179" i="49"/>
  <c r="H178" i="49"/>
  <c r="H172" i="49"/>
  <c r="H171" i="49"/>
  <c r="H170" i="49"/>
  <c r="H167" i="49"/>
  <c r="H165" i="49"/>
  <c r="H160" i="49"/>
  <c r="H163" i="49"/>
  <c r="H162" i="49"/>
  <c r="H159" i="49"/>
  <c r="H158" i="49"/>
  <c r="H154" i="49"/>
  <c r="H152" i="49"/>
  <c r="H151" i="49"/>
  <c r="H150" i="49"/>
  <c r="H143" i="49"/>
  <c r="H142" i="49"/>
  <c r="F142" i="49"/>
  <c r="E124" i="49"/>
  <c r="E122" i="49"/>
  <c r="F120" i="49"/>
  <c r="F138" i="49" s="1"/>
  <c r="E120" i="49"/>
  <c r="F115" i="49"/>
  <c r="G109" i="49" s="1"/>
  <c r="J86" i="49"/>
  <c r="G86" i="49"/>
  <c r="H81" i="49"/>
  <c r="H80" i="49"/>
  <c r="H79" i="49"/>
  <c r="H77" i="49"/>
  <c r="H75" i="49"/>
  <c r="H74" i="49"/>
  <c r="H73" i="49"/>
  <c r="H71" i="49"/>
  <c r="H70" i="49"/>
  <c r="H63" i="49"/>
  <c r="H62" i="49"/>
  <c r="H61" i="49"/>
  <c r="F56" i="49"/>
  <c r="G46" i="49" s="1"/>
  <c r="J42" i="49"/>
  <c r="J41" i="49"/>
  <c r="J40" i="49"/>
  <c r="J39" i="49"/>
  <c r="J38" i="49"/>
  <c r="J37" i="49"/>
  <c r="J24" i="49"/>
  <c r="G24" i="49"/>
  <c r="H233" i="48"/>
  <c r="H231" i="48"/>
  <c r="H230" i="48"/>
  <c r="H229" i="48"/>
  <c r="H228" i="48"/>
  <c r="H227" i="48"/>
  <c r="H226" i="48"/>
  <c r="H217" i="48"/>
  <c r="H216" i="48"/>
  <c r="H218" i="48" s="1"/>
  <c r="H210" i="48"/>
  <c r="H209" i="48"/>
  <c r="H208" i="48"/>
  <c r="H206" i="48"/>
  <c r="H205" i="48"/>
  <c r="H204" i="48"/>
  <c r="H203" i="48"/>
  <c r="F197" i="48"/>
  <c r="E197" i="48" s="1"/>
  <c r="G197" i="48" s="1"/>
  <c r="C242" i="48" s="1"/>
  <c r="G242" i="48" s="1"/>
  <c r="G196" i="48"/>
  <c r="G195" i="48"/>
  <c r="G194" i="48"/>
  <c r="G192" i="48"/>
  <c r="G190" i="48"/>
  <c r="J185" i="48"/>
  <c r="G185" i="48"/>
  <c r="H180" i="48"/>
  <c r="H179" i="48"/>
  <c r="H178" i="48"/>
  <c r="H172" i="48"/>
  <c r="H171" i="48"/>
  <c r="H170" i="48"/>
  <c r="H167" i="48"/>
  <c r="H165" i="48"/>
  <c r="H160" i="48"/>
  <c r="H163" i="48"/>
  <c r="H162" i="48"/>
  <c r="H159" i="48"/>
  <c r="H158" i="48"/>
  <c r="H154" i="48"/>
  <c r="H152" i="48"/>
  <c r="H151" i="48"/>
  <c r="H150" i="48"/>
  <c r="H143" i="48"/>
  <c r="H142" i="48"/>
  <c r="F142" i="48"/>
  <c r="E124" i="48"/>
  <c r="E122" i="48"/>
  <c r="F120" i="48"/>
  <c r="F138" i="48" s="1"/>
  <c r="E120" i="48"/>
  <c r="F115" i="48"/>
  <c r="G105" i="48" s="1"/>
  <c r="J86" i="48"/>
  <c r="G86" i="48"/>
  <c r="H81" i="48"/>
  <c r="H80" i="48"/>
  <c r="H79" i="48"/>
  <c r="H77" i="48"/>
  <c r="H75" i="48"/>
  <c r="H74" i="48"/>
  <c r="H73" i="48"/>
  <c r="H71" i="48"/>
  <c r="H70" i="48"/>
  <c r="H63" i="48"/>
  <c r="H62" i="48"/>
  <c r="H61" i="48"/>
  <c r="F56" i="48"/>
  <c r="J42" i="48"/>
  <c r="J41" i="48"/>
  <c r="J40" i="48"/>
  <c r="J39" i="48"/>
  <c r="J38" i="48"/>
  <c r="J37" i="48"/>
  <c r="J24" i="48"/>
  <c r="G24" i="48"/>
  <c r="H233" i="47"/>
  <c r="H231" i="47"/>
  <c r="H230" i="47"/>
  <c r="H229" i="47"/>
  <c r="H228" i="47"/>
  <c r="H227" i="47"/>
  <c r="H226" i="47"/>
  <c r="H217" i="47"/>
  <c r="H216" i="47"/>
  <c r="H218" i="47" s="1"/>
  <c r="H210" i="47"/>
  <c r="H209" i="47"/>
  <c r="H208" i="47"/>
  <c r="H206" i="47"/>
  <c r="H205" i="47"/>
  <c r="H204" i="47"/>
  <c r="H203" i="47"/>
  <c r="F197" i="47"/>
  <c r="E197" i="47" s="1"/>
  <c r="G196" i="47"/>
  <c r="G195" i="47"/>
  <c r="G194" i="47"/>
  <c r="G192" i="47"/>
  <c r="G190" i="47"/>
  <c r="J185" i="47"/>
  <c r="G185" i="47"/>
  <c r="H180" i="47"/>
  <c r="H179" i="47"/>
  <c r="H178" i="47"/>
  <c r="H172" i="47"/>
  <c r="H171" i="47"/>
  <c r="H170" i="47"/>
  <c r="H167" i="47"/>
  <c r="H165" i="47"/>
  <c r="H160" i="47"/>
  <c r="H163" i="47"/>
  <c r="H162" i="47"/>
  <c r="H159" i="47"/>
  <c r="H158" i="47"/>
  <c r="H154" i="47"/>
  <c r="H152" i="47"/>
  <c r="H151" i="47"/>
  <c r="H150" i="47"/>
  <c r="H143" i="47"/>
  <c r="H142" i="47"/>
  <c r="F142" i="47"/>
  <c r="E124" i="47"/>
  <c r="E122" i="47"/>
  <c r="F120" i="47"/>
  <c r="F138" i="47" s="1"/>
  <c r="E120" i="47"/>
  <c r="F115" i="47"/>
  <c r="G91" i="47" s="1"/>
  <c r="J86" i="47"/>
  <c r="G86" i="47"/>
  <c r="H81" i="47"/>
  <c r="H80" i="47"/>
  <c r="H79" i="47"/>
  <c r="H77" i="47"/>
  <c r="H75" i="47"/>
  <c r="H74" i="47"/>
  <c r="H73" i="47"/>
  <c r="H71" i="47"/>
  <c r="H70" i="47"/>
  <c r="H63" i="47"/>
  <c r="H62" i="47"/>
  <c r="H61" i="47"/>
  <c r="F56" i="47"/>
  <c r="G55" i="47" s="1"/>
  <c r="H55" i="47" s="1"/>
  <c r="J42" i="47"/>
  <c r="J41" i="47"/>
  <c r="J40" i="47"/>
  <c r="J39" i="47"/>
  <c r="J38" i="47"/>
  <c r="J37" i="47"/>
  <c r="J24" i="47"/>
  <c r="G24" i="47"/>
  <c r="H233" i="46"/>
  <c r="H231" i="46"/>
  <c r="H230" i="46"/>
  <c r="H229" i="46"/>
  <c r="H228" i="46"/>
  <c r="H227" i="46"/>
  <c r="H226" i="46"/>
  <c r="H217" i="46"/>
  <c r="H216" i="46"/>
  <c r="H218" i="46" s="1"/>
  <c r="H210" i="46"/>
  <c r="H209" i="46"/>
  <c r="H208" i="46"/>
  <c r="H206" i="46"/>
  <c r="H205" i="46"/>
  <c r="H204" i="46"/>
  <c r="H203" i="46"/>
  <c r="F197" i="46"/>
  <c r="E197" i="46" s="1"/>
  <c r="G197" i="46" s="1"/>
  <c r="C242" i="46" s="1"/>
  <c r="G242" i="46" s="1"/>
  <c r="G196" i="46"/>
  <c r="G195" i="46"/>
  <c r="G194" i="46"/>
  <c r="G192" i="46"/>
  <c r="G190" i="46"/>
  <c r="J185" i="46"/>
  <c r="G185" i="46"/>
  <c r="H180" i="46"/>
  <c r="H179" i="46"/>
  <c r="H178" i="46"/>
  <c r="H172" i="46"/>
  <c r="H171" i="46"/>
  <c r="H170" i="46"/>
  <c r="H167" i="46"/>
  <c r="H165" i="46"/>
  <c r="H160" i="46"/>
  <c r="H163" i="46"/>
  <c r="H162" i="46"/>
  <c r="H159" i="46"/>
  <c r="H158" i="46"/>
  <c r="H154" i="46"/>
  <c r="H152" i="46"/>
  <c r="H151" i="46"/>
  <c r="H150" i="46"/>
  <c r="H143" i="46"/>
  <c r="H142" i="46"/>
  <c r="F142" i="46"/>
  <c r="E124" i="46"/>
  <c r="E122" i="46"/>
  <c r="F120" i="46"/>
  <c r="F138" i="46" s="1"/>
  <c r="E120" i="46"/>
  <c r="F115" i="46"/>
  <c r="G113" i="46" s="1"/>
  <c r="H113" i="46" s="1"/>
  <c r="G103" i="46"/>
  <c r="J86" i="46"/>
  <c r="G86" i="46"/>
  <c r="H81" i="46"/>
  <c r="H80" i="46"/>
  <c r="H79" i="46"/>
  <c r="H77" i="46"/>
  <c r="H75" i="46"/>
  <c r="H74" i="46"/>
  <c r="H73" i="46"/>
  <c r="H71" i="46"/>
  <c r="H70" i="46"/>
  <c r="H63" i="46"/>
  <c r="H62" i="46"/>
  <c r="H61" i="46"/>
  <c r="F56" i="46"/>
  <c r="G46" i="46" s="1"/>
  <c r="G53" i="46"/>
  <c r="H53" i="46" s="1"/>
  <c r="J42" i="46"/>
  <c r="J41" i="46"/>
  <c r="J40" i="46"/>
  <c r="J39" i="46"/>
  <c r="J38" i="46"/>
  <c r="J37" i="46"/>
  <c r="G35" i="46"/>
  <c r="J24" i="46"/>
  <c r="G24" i="46"/>
  <c r="H233" i="45"/>
  <c r="H231" i="45"/>
  <c r="H230" i="45"/>
  <c r="H229" i="45"/>
  <c r="H228" i="45"/>
  <c r="H227" i="45"/>
  <c r="H226" i="45"/>
  <c r="H217" i="45"/>
  <c r="H216" i="45"/>
  <c r="H210" i="45"/>
  <c r="H209" i="45"/>
  <c r="H208" i="45"/>
  <c r="H206" i="45"/>
  <c r="H205" i="45"/>
  <c r="H204" i="45"/>
  <c r="H203" i="45"/>
  <c r="F197" i="45"/>
  <c r="E197" i="45" s="1"/>
  <c r="G197" i="45" s="1"/>
  <c r="C242" i="45" s="1"/>
  <c r="G242" i="45" s="1"/>
  <c r="G196" i="45"/>
  <c r="G195" i="45"/>
  <c r="G194" i="45"/>
  <c r="G192" i="45"/>
  <c r="G190" i="45"/>
  <c r="J185" i="45"/>
  <c r="G185" i="45"/>
  <c r="H180" i="45"/>
  <c r="H179" i="45"/>
  <c r="H178" i="45"/>
  <c r="H172" i="45"/>
  <c r="H171" i="45"/>
  <c r="H170" i="45"/>
  <c r="H167" i="45"/>
  <c r="H165" i="45"/>
  <c r="H160" i="45"/>
  <c r="H163" i="45"/>
  <c r="H162" i="45"/>
  <c r="H159" i="45"/>
  <c r="H158" i="45"/>
  <c r="H154" i="45"/>
  <c r="H152" i="45"/>
  <c r="H151" i="45"/>
  <c r="H150" i="45"/>
  <c r="H143" i="45"/>
  <c r="H142" i="45"/>
  <c r="F142" i="45"/>
  <c r="E124" i="45"/>
  <c r="E122" i="45"/>
  <c r="F120" i="45"/>
  <c r="F138" i="45" s="1"/>
  <c r="E120" i="45"/>
  <c r="F115" i="45"/>
  <c r="G105" i="45" s="1"/>
  <c r="J86" i="45"/>
  <c r="G86" i="45"/>
  <c r="H81" i="45"/>
  <c r="H80" i="45"/>
  <c r="H79" i="45"/>
  <c r="H77" i="45"/>
  <c r="H75" i="45"/>
  <c r="H74" i="45"/>
  <c r="H73" i="45"/>
  <c r="H71" i="45"/>
  <c r="H70" i="45"/>
  <c r="H63" i="45"/>
  <c r="H62" i="45"/>
  <c r="H61" i="45"/>
  <c r="F56" i="45"/>
  <c r="G46" i="45" s="1"/>
  <c r="J42" i="45"/>
  <c r="J41" i="45"/>
  <c r="J40" i="45"/>
  <c r="J39" i="45"/>
  <c r="J38" i="45"/>
  <c r="J37" i="45"/>
  <c r="J24" i="45"/>
  <c r="G24" i="45"/>
  <c r="H233" i="44"/>
  <c r="H231" i="44"/>
  <c r="H230" i="44"/>
  <c r="H229" i="44"/>
  <c r="H228" i="44"/>
  <c r="H227" i="44"/>
  <c r="H226" i="44"/>
  <c r="H217" i="44"/>
  <c r="H216" i="44"/>
  <c r="H218" i="44" s="1"/>
  <c r="H210" i="44"/>
  <c r="H209" i="44"/>
  <c r="H208" i="44"/>
  <c r="H206" i="44"/>
  <c r="H205" i="44"/>
  <c r="H204" i="44"/>
  <c r="H203" i="44"/>
  <c r="F197" i="44"/>
  <c r="E197" i="44" s="1"/>
  <c r="G196" i="44"/>
  <c r="G195" i="44"/>
  <c r="G194" i="44"/>
  <c r="G192" i="44"/>
  <c r="G190" i="44"/>
  <c r="J185" i="44"/>
  <c r="G185" i="44"/>
  <c r="H180" i="44"/>
  <c r="H179" i="44"/>
  <c r="H178" i="44"/>
  <c r="H172" i="44"/>
  <c r="H171" i="44"/>
  <c r="H170" i="44"/>
  <c r="H167" i="44"/>
  <c r="H165" i="44"/>
  <c r="H160" i="44"/>
  <c r="H163" i="44"/>
  <c r="H162" i="44"/>
  <c r="H159" i="44"/>
  <c r="H158" i="44"/>
  <c r="H154" i="44"/>
  <c r="H152" i="44"/>
  <c r="H151" i="44"/>
  <c r="H150" i="44"/>
  <c r="H143" i="44"/>
  <c r="H142" i="44"/>
  <c r="F142" i="44"/>
  <c r="E124" i="44"/>
  <c r="E122" i="44"/>
  <c r="F120" i="44"/>
  <c r="F138" i="44" s="1"/>
  <c r="E120" i="44"/>
  <c r="F115" i="44"/>
  <c r="G114" i="44" s="1"/>
  <c r="H114" i="44" s="1"/>
  <c r="J86" i="44"/>
  <c r="G86" i="44"/>
  <c r="H81" i="44"/>
  <c r="H80" i="44"/>
  <c r="H79" i="44"/>
  <c r="H77" i="44"/>
  <c r="H75" i="44"/>
  <c r="H74" i="44"/>
  <c r="H73" i="44"/>
  <c r="H71" i="44"/>
  <c r="H70" i="44"/>
  <c r="H63" i="44"/>
  <c r="H62" i="44"/>
  <c r="H61" i="44"/>
  <c r="F56" i="44"/>
  <c r="G46" i="44" s="1"/>
  <c r="J42" i="44"/>
  <c r="J41" i="44"/>
  <c r="J40" i="44"/>
  <c r="J39" i="44"/>
  <c r="J38" i="44"/>
  <c r="J37" i="44"/>
  <c r="J24" i="44"/>
  <c r="G24" i="44"/>
  <c r="D7" i="57"/>
  <c r="D7" i="56"/>
  <c r="D7" i="55"/>
  <c r="D7" i="54"/>
  <c r="D7" i="53"/>
  <c r="D7" i="52"/>
  <c r="D7" i="51"/>
  <c r="D7" i="50"/>
  <c r="D7" i="49"/>
  <c r="D7" i="48"/>
  <c r="D7" i="47"/>
  <c r="D7" i="46"/>
  <c r="D7" i="45"/>
  <c r="D7" i="44"/>
  <c r="K21" i="57"/>
  <c r="K20" i="57"/>
  <c r="K19" i="57"/>
  <c r="K17" i="57"/>
  <c r="K16" i="57"/>
  <c r="K15" i="57"/>
  <c r="K14" i="57"/>
  <c r="A4" i="57"/>
  <c r="K21" i="56"/>
  <c r="K20" i="56"/>
  <c r="K19" i="56"/>
  <c r="K17" i="56"/>
  <c r="K16" i="56"/>
  <c r="K15" i="56"/>
  <c r="K14" i="56"/>
  <c r="A4" i="56"/>
  <c r="K21" i="55"/>
  <c r="K20" i="55"/>
  <c r="K19" i="55"/>
  <c r="K17" i="55"/>
  <c r="K16" i="55"/>
  <c r="K15" i="55"/>
  <c r="K14" i="55"/>
  <c r="A4" i="55"/>
  <c r="K21" i="54"/>
  <c r="K20" i="54"/>
  <c r="K19" i="54"/>
  <c r="K17" i="54"/>
  <c r="K16" i="54"/>
  <c r="K15" i="54"/>
  <c r="K14" i="54"/>
  <c r="A4" i="54"/>
  <c r="K21" i="53"/>
  <c r="K20" i="53"/>
  <c r="K19" i="53"/>
  <c r="F19" i="53"/>
  <c r="K17" i="53"/>
  <c r="K16" i="53"/>
  <c r="K15" i="53"/>
  <c r="K14" i="53"/>
  <c r="A4" i="53"/>
  <c r="K21" i="52"/>
  <c r="K20" i="52"/>
  <c r="K19" i="52"/>
  <c r="K17" i="52"/>
  <c r="K16" i="52"/>
  <c r="K15" i="52"/>
  <c r="K14" i="52"/>
  <c r="A4" i="52"/>
  <c r="K21" i="51"/>
  <c r="K20" i="51"/>
  <c r="K19" i="51"/>
  <c r="F19" i="51"/>
  <c r="K17" i="51"/>
  <c r="K16" i="51"/>
  <c r="K15" i="51"/>
  <c r="K14" i="51"/>
  <c r="A4" i="51"/>
  <c r="K21" i="50"/>
  <c r="K20" i="50"/>
  <c r="K19" i="50"/>
  <c r="F19" i="50"/>
  <c r="K17" i="50"/>
  <c r="K16" i="50"/>
  <c r="K15" i="50"/>
  <c r="K14" i="50"/>
  <c r="A4" i="50"/>
  <c r="K21" i="49"/>
  <c r="K20" i="49"/>
  <c r="K19" i="49"/>
  <c r="F19" i="49"/>
  <c r="K17" i="49"/>
  <c r="K16" i="49"/>
  <c r="K15" i="49"/>
  <c r="K14" i="49"/>
  <c r="A4" i="49"/>
  <c r="K21" i="48"/>
  <c r="K20" i="48"/>
  <c r="K19" i="48"/>
  <c r="K17" i="48"/>
  <c r="K16" i="48"/>
  <c r="K15" i="48"/>
  <c r="K14" i="48"/>
  <c r="A4" i="48"/>
  <c r="K21" i="47"/>
  <c r="K20" i="47"/>
  <c r="K19" i="47"/>
  <c r="K17" i="47"/>
  <c r="K16" i="47"/>
  <c r="K15" i="47"/>
  <c r="K14" i="47"/>
  <c r="A4" i="47"/>
  <c r="K21" i="46"/>
  <c r="K20" i="46"/>
  <c r="K19" i="46"/>
  <c r="K17" i="46"/>
  <c r="K16" i="46"/>
  <c r="K15" i="46"/>
  <c r="K14" i="46"/>
  <c r="A4" i="46"/>
  <c r="K21" i="45"/>
  <c r="K20" i="45"/>
  <c r="K19" i="45"/>
  <c r="K17" i="45"/>
  <c r="K16" i="45"/>
  <c r="K15" i="45"/>
  <c r="K14" i="45"/>
  <c r="A4" i="45"/>
  <c r="K21" i="44"/>
  <c r="K20" i="44"/>
  <c r="K19" i="44"/>
  <c r="K17" i="44"/>
  <c r="K16" i="44"/>
  <c r="K15" i="44"/>
  <c r="K14" i="44"/>
  <c r="A4" i="44"/>
  <c r="G110" i="57" l="1"/>
  <c r="H181" i="57"/>
  <c r="G30" i="57"/>
  <c r="G47" i="57"/>
  <c r="G51" i="57"/>
  <c r="G53" i="57"/>
  <c r="H53" i="57" s="1"/>
  <c r="G103" i="57"/>
  <c r="G35" i="56"/>
  <c r="G50" i="56"/>
  <c r="G93" i="56"/>
  <c r="G51" i="56"/>
  <c r="G91" i="56"/>
  <c r="H218" i="56"/>
  <c r="G101" i="56"/>
  <c r="G103" i="56"/>
  <c r="G105" i="56"/>
  <c r="H35" i="56"/>
  <c r="H64" i="56" s="1"/>
  <c r="G110" i="56"/>
  <c r="G30" i="56"/>
  <c r="G44" i="56"/>
  <c r="G113" i="56"/>
  <c r="H113" i="56" s="1"/>
  <c r="G112" i="55"/>
  <c r="H112" i="55" s="1"/>
  <c r="G91" i="55"/>
  <c r="G102" i="55"/>
  <c r="G93" i="54"/>
  <c r="G98" i="54"/>
  <c r="G108" i="54"/>
  <c r="H35" i="54"/>
  <c r="H64" i="54" s="1"/>
  <c r="H218" i="54"/>
  <c r="G103" i="54"/>
  <c r="G105" i="54"/>
  <c r="G29" i="54"/>
  <c r="G110" i="54"/>
  <c r="G30" i="54"/>
  <c r="G44" i="54"/>
  <c r="G51" i="54"/>
  <c r="G91" i="54"/>
  <c r="G101" i="53"/>
  <c r="G105" i="53"/>
  <c r="H218" i="53"/>
  <c r="G44" i="53"/>
  <c r="G91" i="53"/>
  <c r="G110" i="53"/>
  <c r="G113" i="53"/>
  <c r="H113" i="53" s="1"/>
  <c r="H234" i="53"/>
  <c r="G4" i="53" s="1"/>
  <c r="H35" i="52"/>
  <c r="H64" i="52" s="1"/>
  <c r="G44" i="52"/>
  <c r="G32" i="52"/>
  <c r="G47" i="52"/>
  <c r="G30" i="52"/>
  <c r="G53" i="52"/>
  <c r="H53" i="52" s="1"/>
  <c r="G30" i="51"/>
  <c r="G35" i="51"/>
  <c r="G53" i="51"/>
  <c r="H53" i="51" s="1"/>
  <c r="H173" i="51"/>
  <c r="H181" i="51"/>
  <c r="G55" i="51"/>
  <c r="H55" i="51" s="1"/>
  <c r="G98" i="51"/>
  <c r="G29" i="51"/>
  <c r="G93" i="50"/>
  <c r="G30" i="50"/>
  <c r="G51" i="50"/>
  <c r="G112" i="50"/>
  <c r="H112" i="50" s="1"/>
  <c r="H181" i="50"/>
  <c r="G35" i="50"/>
  <c r="G55" i="50"/>
  <c r="H55" i="50" s="1"/>
  <c r="G91" i="50"/>
  <c r="G113" i="50"/>
  <c r="H113" i="50" s="1"/>
  <c r="G98" i="50"/>
  <c r="G101" i="50"/>
  <c r="G102" i="50"/>
  <c r="G104" i="50"/>
  <c r="G108" i="50"/>
  <c r="G102" i="49"/>
  <c r="G110" i="49"/>
  <c r="G35" i="49"/>
  <c r="G114" i="49"/>
  <c r="H114" i="49" s="1"/>
  <c r="G98" i="49"/>
  <c r="G101" i="49"/>
  <c r="G113" i="49"/>
  <c r="H113" i="49" s="1"/>
  <c r="H181" i="49"/>
  <c r="G30" i="49"/>
  <c r="G51" i="49"/>
  <c r="G197" i="49"/>
  <c r="C242" i="49" s="1"/>
  <c r="G242" i="49" s="1"/>
  <c r="G103" i="49"/>
  <c r="G104" i="49"/>
  <c r="H234" i="48"/>
  <c r="G4" i="48" s="1"/>
  <c r="G98" i="48"/>
  <c r="G104" i="48"/>
  <c r="G110" i="48"/>
  <c r="G113" i="48"/>
  <c r="H113" i="48" s="1"/>
  <c r="G91" i="48"/>
  <c r="H234" i="47"/>
  <c r="G4" i="47" s="1"/>
  <c r="G51" i="47"/>
  <c r="G197" i="47"/>
  <c r="C242" i="47" s="1"/>
  <c r="G242" i="47" s="1"/>
  <c r="G35" i="47"/>
  <c r="G47" i="47"/>
  <c r="H35" i="47"/>
  <c r="H64" i="47" s="1"/>
  <c r="G29" i="47"/>
  <c r="G30" i="47"/>
  <c r="G44" i="47"/>
  <c r="H181" i="46"/>
  <c r="F19" i="46"/>
  <c r="G30" i="46"/>
  <c r="G32" i="46"/>
  <c r="G50" i="46"/>
  <c r="G29" i="46"/>
  <c r="G55" i="46"/>
  <c r="H55" i="46" s="1"/>
  <c r="G110" i="46"/>
  <c r="G104" i="46"/>
  <c r="G34" i="46"/>
  <c r="G47" i="46"/>
  <c r="G51" i="46"/>
  <c r="G91" i="45"/>
  <c r="G98" i="45"/>
  <c r="H234" i="45"/>
  <c r="G4" i="45" s="1"/>
  <c r="G30" i="45"/>
  <c r="H35" i="45"/>
  <c r="H64" i="45" s="1"/>
  <c r="E138" i="45"/>
  <c r="G126" i="45" s="1"/>
  <c r="H218" i="45"/>
  <c r="G197" i="44"/>
  <c r="C242" i="44" s="1"/>
  <c r="G242" i="44" s="1"/>
  <c r="H234" i="44"/>
  <c r="G4" i="44" s="1"/>
  <c r="H35" i="44"/>
  <c r="H64" i="44" s="1"/>
  <c r="E138" i="44"/>
  <c r="G137" i="44" s="1"/>
  <c r="H137" i="44" s="1"/>
  <c r="H211" i="54"/>
  <c r="G46" i="48"/>
  <c r="G51" i="48"/>
  <c r="G32" i="45"/>
  <c r="G47" i="45"/>
  <c r="H173" i="45"/>
  <c r="G32" i="47"/>
  <c r="G50" i="47"/>
  <c r="G35" i="48"/>
  <c r="G32" i="44"/>
  <c r="G47" i="44"/>
  <c r="G122" i="45"/>
  <c r="H181" i="45"/>
  <c r="G114" i="46"/>
  <c r="H114" i="46" s="1"/>
  <c r="D80" i="37"/>
  <c r="H173" i="50"/>
  <c r="G114" i="52"/>
  <c r="H114" i="52" s="1"/>
  <c r="G105" i="52"/>
  <c r="D86" i="37"/>
  <c r="G91" i="52"/>
  <c r="G98" i="52"/>
  <c r="H35" i="53"/>
  <c r="H64" i="53" s="1"/>
  <c r="H181" i="55"/>
  <c r="G35" i="45"/>
  <c r="G51" i="45"/>
  <c r="G98" i="46"/>
  <c r="H173" i="46"/>
  <c r="G105" i="47"/>
  <c r="G114" i="48"/>
  <c r="H114" i="48" s="1"/>
  <c r="D82" i="37"/>
  <c r="G101" i="48"/>
  <c r="H211" i="49"/>
  <c r="H234" i="52"/>
  <c r="G4" i="52" s="1"/>
  <c r="E197" i="55"/>
  <c r="G197" i="55" s="1"/>
  <c r="C242" i="55" s="1"/>
  <c r="G242" i="55" s="1"/>
  <c r="G35" i="44"/>
  <c r="G51" i="44"/>
  <c r="H173" i="44"/>
  <c r="H181" i="44"/>
  <c r="G44" i="45"/>
  <c r="G114" i="45"/>
  <c r="H114" i="45" s="1"/>
  <c r="D79" i="37"/>
  <c r="H234" i="46"/>
  <c r="G4" i="46" s="1"/>
  <c r="G46" i="47"/>
  <c r="G34" i="47"/>
  <c r="G53" i="47"/>
  <c r="H53" i="47" s="1"/>
  <c r="H35" i="50"/>
  <c r="H64" i="50" s="1"/>
  <c r="H234" i="54"/>
  <c r="G4" i="54" s="1"/>
  <c r="H234" i="56"/>
  <c r="G4" i="56" s="1"/>
  <c r="G44" i="44"/>
  <c r="G53" i="44"/>
  <c r="H53" i="44" s="1"/>
  <c r="G53" i="45"/>
  <c r="H53" i="45" s="1"/>
  <c r="H35" i="46"/>
  <c r="H64" i="46" s="1"/>
  <c r="G30" i="48"/>
  <c r="G114" i="47"/>
  <c r="H114" i="47" s="1"/>
  <c r="D81" i="37"/>
  <c r="G30" i="44"/>
  <c r="E138" i="47"/>
  <c r="G126" i="47" s="1"/>
  <c r="H173" i="47"/>
  <c r="H234" i="51"/>
  <c r="G4" i="51" s="1"/>
  <c r="E138" i="49"/>
  <c r="G135" i="49" s="1"/>
  <c r="H173" i="49"/>
  <c r="G110" i="51"/>
  <c r="H173" i="52"/>
  <c r="H181" i="52"/>
  <c r="H173" i="53"/>
  <c r="H181" i="53"/>
  <c r="G34" i="54"/>
  <c r="G102" i="54"/>
  <c r="H35" i="55"/>
  <c r="H64" i="55" s="1"/>
  <c r="G98" i="55"/>
  <c r="G105" i="55"/>
  <c r="G114" i="55"/>
  <c r="H114" i="55" s="1"/>
  <c r="G55" i="56"/>
  <c r="H55" i="56" s="1"/>
  <c r="E138" i="57"/>
  <c r="H173" i="57"/>
  <c r="E197" i="57"/>
  <c r="G197" i="57" s="1"/>
  <c r="C242" i="57" s="1"/>
  <c r="G242" i="57" s="1"/>
  <c r="D100" i="37"/>
  <c r="H234" i="49"/>
  <c r="G4" i="49" s="1"/>
  <c r="H35" i="51"/>
  <c r="H64" i="51" s="1"/>
  <c r="G93" i="53"/>
  <c r="G102" i="53"/>
  <c r="E138" i="53"/>
  <c r="G133" i="53" s="1"/>
  <c r="G50" i="54"/>
  <c r="H173" i="54"/>
  <c r="H234" i="57"/>
  <c r="G4" i="57" s="1"/>
  <c r="D101" i="37"/>
  <c r="H35" i="48"/>
  <c r="H64" i="48" s="1"/>
  <c r="G29" i="50"/>
  <c r="G45" i="50"/>
  <c r="G54" i="50"/>
  <c r="H54" i="50" s="1"/>
  <c r="G110" i="50"/>
  <c r="H234" i="50"/>
  <c r="G4" i="50" s="1"/>
  <c r="G103" i="51"/>
  <c r="G35" i="52"/>
  <c r="G51" i="52"/>
  <c r="H211" i="52"/>
  <c r="G30" i="53"/>
  <c r="G35" i="54"/>
  <c r="H181" i="54"/>
  <c r="G108" i="55"/>
  <c r="G34" i="56"/>
  <c r="G102" i="56"/>
  <c r="G108" i="56"/>
  <c r="H173" i="56"/>
  <c r="G35" i="57"/>
  <c r="G44" i="57"/>
  <c r="G98" i="57"/>
  <c r="D102" i="37"/>
  <c r="E138" i="55"/>
  <c r="G133" i="55" s="1"/>
  <c r="H173" i="55"/>
  <c r="H181" i="56"/>
  <c r="H35" i="57"/>
  <c r="H64" i="57" s="1"/>
  <c r="D83" i="37"/>
  <c r="D103" i="37"/>
  <c r="D84" i="37"/>
  <c r="H35" i="49"/>
  <c r="H64" i="49" s="1"/>
  <c r="E138" i="52"/>
  <c r="G120" i="52" s="1"/>
  <c r="G51" i="53"/>
  <c r="G98" i="53"/>
  <c r="G104" i="53"/>
  <c r="G114" i="53"/>
  <c r="H114" i="53" s="1"/>
  <c r="G45" i="54"/>
  <c r="G54" i="54"/>
  <c r="H54" i="54" s="1"/>
  <c r="G104" i="54"/>
  <c r="G112" i="54"/>
  <c r="H112" i="54" s="1"/>
  <c r="G93" i="55"/>
  <c r="G103" i="55"/>
  <c r="G110" i="55"/>
  <c r="H234" i="55"/>
  <c r="G4" i="55" s="1"/>
  <c r="D85" i="37"/>
  <c r="G122" i="47"/>
  <c r="H181" i="47"/>
  <c r="H173" i="48"/>
  <c r="H181" i="48"/>
  <c r="G34" i="50"/>
  <c r="G50" i="50"/>
  <c r="G51" i="51"/>
  <c r="G35" i="53"/>
  <c r="G32" i="54"/>
  <c r="G55" i="54"/>
  <c r="H55" i="54" s="1"/>
  <c r="G101" i="54"/>
  <c r="G113" i="54"/>
  <c r="H113" i="54" s="1"/>
  <c r="G29" i="56"/>
  <c r="G98" i="56"/>
  <c r="G104" i="56"/>
  <c r="G112" i="56"/>
  <c r="H112" i="56" s="1"/>
  <c r="G32" i="57"/>
  <c r="G54" i="57"/>
  <c r="H54" i="57" s="1"/>
  <c r="H211" i="55"/>
  <c r="G45" i="56"/>
  <c r="G54" i="56"/>
  <c r="H54" i="56" s="1"/>
  <c r="D99" i="37"/>
  <c r="H211" i="57"/>
  <c r="H211" i="56"/>
  <c r="H211" i="53"/>
  <c r="H211" i="51"/>
  <c r="H211" i="50"/>
  <c r="H211" i="48"/>
  <c r="H211" i="47"/>
  <c r="H211" i="46"/>
  <c r="H211" i="45"/>
  <c r="D78" i="37"/>
  <c r="G105" i="44"/>
  <c r="G91" i="44"/>
  <c r="G134" i="44"/>
  <c r="H211" i="44"/>
  <c r="G91" i="57"/>
  <c r="G105" i="57"/>
  <c r="G93" i="57"/>
  <c r="G108" i="57"/>
  <c r="G112" i="57"/>
  <c r="H112" i="57" s="1"/>
  <c r="G34" i="57"/>
  <c r="G50" i="57"/>
  <c r="G101" i="57"/>
  <c r="F19" i="57"/>
  <c r="G29" i="57"/>
  <c r="G55" i="57"/>
  <c r="H55" i="57" s="1"/>
  <c r="G104" i="57"/>
  <c r="G113" i="57"/>
  <c r="H113" i="57" s="1"/>
  <c r="G95" i="57"/>
  <c r="G109" i="57"/>
  <c r="G102" i="57"/>
  <c r="G32" i="56"/>
  <c r="G47" i="56"/>
  <c r="G53" i="56"/>
  <c r="H53" i="56" s="1"/>
  <c r="E138" i="56"/>
  <c r="G122" i="56" s="1"/>
  <c r="G95" i="56"/>
  <c r="G109" i="56"/>
  <c r="G44" i="55"/>
  <c r="G32" i="55"/>
  <c r="G47" i="55"/>
  <c r="G53" i="55"/>
  <c r="H53" i="55" s="1"/>
  <c r="G54" i="55"/>
  <c r="H54" i="55" s="1"/>
  <c r="G34" i="55"/>
  <c r="G50" i="55"/>
  <c r="G101" i="55"/>
  <c r="G45" i="55"/>
  <c r="G29" i="55"/>
  <c r="G55" i="55"/>
  <c r="H55" i="55" s="1"/>
  <c r="G104" i="55"/>
  <c r="G113" i="55"/>
  <c r="H113" i="55" s="1"/>
  <c r="G46" i="55"/>
  <c r="G95" i="55"/>
  <c r="G30" i="55"/>
  <c r="G35" i="55"/>
  <c r="G47" i="54"/>
  <c r="G53" i="54"/>
  <c r="H53" i="54" s="1"/>
  <c r="E138" i="54"/>
  <c r="G126" i="54" s="1"/>
  <c r="G95" i="54"/>
  <c r="G109" i="54"/>
  <c r="G32" i="53"/>
  <c r="G47" i="53"/>
  <c r="G53" i="53"/>
  <c r="H53" i="53" s="1"/>
  <c r="G103" i="53"/>
  <c r="G45" i="53"/>
  <c r="G54" i="53"/>
  <c r="H54" i="53" s="1"/>
  <c r="G108" i="53"/>
  <c r="G112" i="53"/>
  <c r="H112" i="53" s="1"/>
  <c r="G34" i="53"/>
  <c r="G50" i="53"/>
  <c r="G29" i="53"/>
  <c r="G55" i="53"/>
  <c r="H55" i="53" s="1"/>
  <c r="G95" i="53"/>
  <c r="G103" i="52"/>
  <c r="G45" i="52"/>
  <c r="G54" i="52"/>
  <c r="H54" i="52" s="1"/>
  <c r="G93" i="52"/>
  <c r="G108" i="52"/>
  <c r="G112" i="52"/>
  <c r="H112" i="52" s="1"/>
  <c r="G34" i="52"/>
  <c r="G50" i="52"/>
  <c r="G101" i="52"/>
  <c r="G29" i="52"/>
  <c r="G55" i="52"/>
  <c r="H55" i="52" s="1"/>
  <c r="G104" i="52"/>
  <c r="G113" i="52"/>
  <c r="H113" i="52" s="1"/>
  <c r="F19" i="52"/>
  <c r="G95" i="52"/>
  <c r="G109" i="52"/>
  <c r="G102" i="52"/>
  <c r="G44" i="51"/>
  <c r="G91" i="51"/>
  <c r="G105" i="51"/>
  <c r="E138" i="51"/>
  <c r="G45" i="51"/>
  <c r="G54" i="51"/>
  <c r="H54" i="51" s="1"/>
  <c r="G93" i="51"/>
  <c r="G108" i="51"/>
  <c r="G112" i="51"/>
  <c r="H112" i="51" s="1"/>
  <c r="G34" i="51"/>
  <c r="G50" i="51"/>
  <c r="G101" i="51"/>
  <c r="G104" i="51"/>
  <c r="G113" i="51"/>
  <c r="H113" i="51" s="1"/>
  <c r="G95" i="51"/>
  <c r="G109" i="51"/>
  <c r="G102" i="51"/>
  <c r="G44" i="50"/>
  <c r="G105" i="50"/>
  <c r="G32" i="50"/>
  <c r="G47" i="50"/>
  <c r="G53" i="50"/>
  <c r="H53" i="50" s="1"/>
  <c r="E138" i="50"/>
  <c r="G103" i="50"/>
  <c r="G95" i="50"/>
  <c r="G109" i="50"/>
  <c r="G44" i="49"/>
  <c r="G91" i="49"/>
  <c r="G105" i="49"/>
  <c r="G32" i="49"/>
  <c r="G47" i="49"/>
  <c r="G53" i="49"/>
  <c r="H53" i="49" s="1"/>
  <c r="G45" i="49"/>
  <c r="G54" i="49"/>
  <c r="H54" i="49" s="1"/>
  <c r="G93" i="49"/>
  <c r="G108" i="49"/>
  <c r="G112" i="49"/>
  <c r="H112" i="49" s="1"/>
  <c r="G34" i="49"/>
  <c r="G50" i="49"/>
  <c r="G29" i="49"/>
  <c r="G55" i="49"/>
  <c r="H55" i="49" s="1"/>
  <c r="G95" i="49"/>
  <c r="G44" i="48"/>
  <c r="G32" i="48"/>
  <c r="G47" i="48"/>
  <c r="G53" i="48"/>
  <c r="H53" i="48" s="1"/>
  <c r="E138" i="48"/>
  <c r="G126" i="48" s="1"/>
  <c r="G103" i="48"/>
  <c r="G45" i="48"/>
  <c r="G54" i="48"/>
  <c r="H54" i="48" s="1"/>
  <c r="G93" i="48"/>
  <c r="G108" i="48"/>
  <c r="G112" i="48"/>
  <c r="H112" i="48" s="1"/>
  <c r="G34" i="48"/>
  <c r="G50" i="48"/>
  <c r="G29" i="48"/>
  <c r="G55" i="48"/>
  <c r="H55" i="48" s="1"/>
  <c r="G95" i="48"/>
  <c r="G109" i="48"/>
  <c r="G102" i="48"/>
  <c r="G103" i="47"/>
  <c r="G130" i="47"/>
  <c r="G98" i="47"/>
  <c r="G110" i="47"/>
  <c r="G45" i="47"/>
  <c r="G54" i="47"/>
  <c r="H54" i="47" s="1"/>
  <c r="G93" i="47"/>
  <c r="G108" i="47"/>
  <c r="G112" i="47"/>
  <c r="H112" i="47" s="1"/>
  <c r="G135" i="47"/>
  <c r="G104" i="47"/>
  <c r="G113" i="47"/>
  <c r="H113" i="47" s="1"/>
  <c r="G133" i="47"/>
  <c r="G136" i="47"/>
  <c r="H136" i="47" s="1"/>
  <c r="F19" i="47"/>
  <c r="G101" i="47"/>
  <c r="G95" i="47"/>
  <c r="G109" i="47"/>
  <c r="G102" i="47"/>
  <c r="G124" i="47"/>
  <c r="G129" i="47"/>
  <c r="G44" i="46"/>
  <c r="G91" i="46"/>
  <c r="G105" i="46"/>
  <c r="E138" i="46"/>
  <c r="G122" i="46" s="1"/>
  <c r="G45" i="46"/>
  <c r="G54" i="46"/>
  <c r="H54" i="46" s="1"/>
  <c r="G93" i="46"/>
  <c r="G108" i="46"/>
  <c r="G112" i="46"/>
  <c r="H112" i="46" s="1"/>
  <c r="G101" i="46"/>
  <c r="G95" i="46"/>
  <c r="G109" i="46"/>
  <c r="G102" i="46"/>
  <c r="G45" i="45"/>
  <c r="G54" i="45"/>
  <c r="H54" i="45" s="1"/>
  <c r="G93" i="45"/>
  <c r="G108" i="45"/>
  <c r="G112" i="45"/>
  <c r="H112" i="45" s="1"/>
  <c r="G135" i="45"/>
  <c r="G34" i="45"/>
  <c r="G50" i="45"/>
  <c r="G101" i="45"/>
  <c r="G29" i="45"/>
  <c r="G55" i="45"/>
  <c r="H55" i="45" s="1"/>
  <c r="G104" i="45"/>
  <c r="G113" i="45"/>
  <c r="H113" i="45" s="1"/>
  <c r="G133" i="45"/>
  <c r="G136" i="45"/>
  <c r="H136" i="45" s="1"/>
  <c r="G110" i="45"/>
  <c r="G103" i="45"/>
  <c r="G130" i="45"/>
  <c r="G95" i="45"/>
  <c r="G109" i="45"/>
  <c r="G102" i="45"/>
  <c r="G120" i="45"/>
  <c r="G124" i="45"/>
  <c r="G129" i="45"/>
  <c r="G103" i="44"/>
  <c r="G98" i="44"/>
  <c r="G45" i="44"/>
  <c r="G54" i="44"/>
  <c r="H54" i="44" s="1"/>
  <c r="G93" i="44"/>
  <c r="G108" i="44"/>
  <c r="G112" i="44"/>
  <c r="H112" i="44" s="1"/>
  <c r="G135" i="44"/>
  <c r="G34" i="44"/>
  <c r="G50" i="44"/>
  <c r="G101" i="44"/>
  <c r="G29" i="44"/>
  <c r="G55" i="44"/>
  <c r="H55" i="44" s="1"/>
  <c r="G104" i="44"/>
  <c r="G113" i="44"/>
  <c r="H113" i="44" s="1"/>
  <c r="G133" i="44"/>
  <c r="G136" i="44"/>
  <c r="H136" i="44" s="1"/>
  <c r="G110" i="44"/>
  <c r="G95" i="44"/>
  <c r="G109" i="44"/>
  <c r="G102" i="44"/>
  <c r="G120" i="44"/>
  <c r="G124" i="44"/>
  <c r="G129" i="44"/>
  <c r="F19" i="56"/>
  <c r="F19" i="55"/>
  <c r="F19" i="54"/>
  <c r="F19" i="48"/>
  <c r="F19" i="45"/>
  <c r="F19" i="44"/>
  <c r="H160" i="38"/>
  <c r="H152" i="38"/>
  <c r="H70" i="38"/>
  <c r="G137" i="57" l="1"/>
  <c r="H137" i="57" s="1"/>
  <c r="G126" i="57"/>
  <c r="G122" i="57"/>
  <c r="G135" i="57"/>
  <c r="G129" i="57"/>
  <c r="G136" i="53"/>
  <c r="H136" i="53" s="1"/>
  <c r="G126" i="53"/>
  <c r="G124" i="53"/>
  <c r="G122" i="53"/>
  <c r="G129" i="53"/>
  <c r="G130" i="53"/>
  <c r="G137" i="53"/>
  <c r="H137" i="53" s="1"/>
  <c r="G135" i="53"/>
  <c r="G138" i="53" s="1"/>
  <c r="G134" i="53"/>
  <c r="G120" i="53"/>
  <c r="G122" i="49"/>
  <c r="G134" i="49"/>
  <c r="G120" i="49"/>
  <c r="G124" i="49"/>
  <c r="G129" i="49"/>
  <c r="G137" i="49"/>
  <c r="H137" i="49" s="1"/>
  <c r="G133" i="49"/>
  <c r="G136" i="49"/>
  <c r="H136" i="49" s="1"/>
  <c r="G126" i="49"/>
  <c r="G122" i="48"/>
  <c r="C240" i="47"/>
  <c r="G240" i="47" s="1"/>
  <c r="G120" i="47"/>
  <c r="G56" i="46"/>
  <c r="G126" i="44"/>
  <c r="G130" i="44"/>
  <c r="G134" i="45"/>
  <c r="G137" i="45"/>
  <c r="H137" i="45" s="1"/>
  <c r="G122" i="44"/>
  <c r="G133" i="57"/>
  <c r="G130" i="57"/>
  <c r="G136" i="57"/>
  <c r="H136" i="57" s="1"/>
  <c r="G120" i="57"/>
  <c r="G124" i="57"/>
  <c r="G134" i="57"/>
  <c r="G138" i="57" s="1"/>
  <c r="G136" i="55"/>
  <c r="H136" i="55" s="1"/>
  <c r="G122" i="52"/>
  <c r="G126" i="52"/>
  <c r="G130" i="52"/>
  <c r="G136" i="52"/>
  <c r="H136" i="52" s="1"/>
  <c r="G129" i="52"/>
  <c r="G133" i="52"/>
  <c r="G135" i="52"/>
  <c r="G124" i="52"/>
  <c r="G130" i="49"/>
  <c r="G126" i="46"/>
  <c r="G130" i="55"/>
  <c r="C241" i="50"/>
  <c r="G241" i="50" s="1"/>
  <c r="G135" i="55"/>
  <c r="G137" i="47"/>
  <c r="H137" i="47" s="1"/>
  <c r="G134" i="47"/>
  <c r="G120" i="55"/>
  <c r="C241" i="46"/>
  <c r="G241" i="46" s="1"/>
  <c r="G122" i="55"/>
  <c r="G124" i="55"/>
  <c r="G129" i="55"/>
  <c r="G126" i="56"/>
  <c r="G120" i="56"/>
  <c r="C241" i="49"/>
  <c r="G241" i="49" s="1"/>
  <c r="G134" i="55"/>
  <c r="G137" i="55"/>
  <c r="H137" i="55" s="1"/>
  <c r="G137" i="52"/>
  <c r="H137" i="52" s="1"/>
  <c r="G134" i="52"/>
  <c r="C240" i="46"/>
  <c r="G240" i="46" s="1"/>
  <c r="C240" i="50"/>
  <c r="G240" i="50" s="1"/>
  <c r="C240" i="54"/>
  <c r="G240" i="54" s="1"/>
  <c r="G126" i="55"/>
  <c r="C240" i="57"/>
  <c r="G240" i="57" s="1"/>
  <c r="G56" i="57"/>
  <c r="C241" i="57"/>
  <c r="G241" i="57" s="1"/>
  <c r="G115" i="57"/>
  <c r="C240" i="56"/>
  <c r="G240" i="56" s="1"/>
  <c r="G56" i="56"/>
  <c r="G137" i="56"/>
  <c r="H137" i="56" s="1"/>
  <c r="G129" i="56"/>
  <c r="G124" i="56"/>
  <c r="G134" i="56"/>
  <c r="G136" i="56"/>
  <c r="H136" i="56" s="1"/>
  <c r="G133" i="56"/>
  <c r="G130" i="56"/>
  <c r="G135" i="56"/>
  <c r="G115" i="56"/>
  <c r="C241" i="56"/>
  <c r="G241" i="56" s="1"/>
  <c r="C240" i="55"/>
  <c r="G240" i="55" s="1"/>
  <c r="G56" i="55"/>
  <c r="C241" i="55"/>
  <c r="G241" i="55" s="1"/>
  <c r="G115" i="55"/>
  <c r="C241" i="54"/>
  <c r="G241" i="54" s="1"/>
  <c r="G115" i="54"/>
  <c r="G137" i="54"/>
  <c r="H137" i="54" s="1"/>
  <c r="G129" i="54"/>
  <c r="G124" i="54"/>
  <c r="G134" i="54"/>
  <c r="G136" i="54"/>
  <c r="H136" i="54" s="1"/>
  <c r="G133" i="54"/>
  <c r="G130" i="54"/>
  <c r="G135" i="54"/>
  <c r="G56" i="54"/>
  <c r="G122" i="54"/>
  <c r="G120" i="54"/>
  <c r="C241" i="53"/>
  <c r="G241" i="53" s="1"/>
  <c r="G56" i="53"/>
  <c r="C240" i="53"/>
  <c r="G240" i="53" s="1"/>
  <c r="G115" i="53"/>
  <c r="C240" i="52"/>
  <c r="G240" i="52" s="1"/>
  <c r="G56" i="52"/>
  <c r="C241" i="52"/>
  <c r="G241" i="52" s="1"/>
  <c r="G115" i="52"/>
  <c r="G137" i="51"/>
  <c r="H137" i="51" s="1"/>
  <c r="G129" i="51"/>
  <c r="G124" i="51"/>
  <c r="G130" i="51"/>
  <c r="G136" i="51"/>
  <c r="H136" i="51" s="1"/>
  <c r="G133" i="51"/>
  <c r="G135" i="51"/>
  <c r="G134" i="51"/>
  <c r="C241" i="51"/>
  <c r="G241" i="51" s="1"/>
  <c r="G56" i="51"/>
  <c r="C240" i="51"/>
  <c r="G240" i="51" s="1"/>
  <c r="G115" i="51"/>
  <c r="G122" i="51"/>
  <c r="G126" i="51"/>
  <c r="G120" i="51"/>
  <c r="G137" i="50"/>
  <c r="H137" i="50" s="1"/>
  <c r="G129" i="50"/>
  <c r="G124" i="50"/>
  <c r="G135" i="50"/>
  <c r="G126" i="50"/>
  <c r="G122" i="50"/>
  <c r="G136" i="50"/>
  <c r="H136" i="50" s="1"/>
  <c r="G130" i="50"/>
  <c r="G133" i="50"/>
  <c r="G134" i="50"/>
  <c r="G56" i="50"/>
  <c r="G115" i="50"/>
  <c r="G120" i="50"/>
  <c r="G115" i="49"/>
  <c r="C240" i="49"/>
  <c r="G240" i="49" s="1"/>
  <c r="G56" i="49"/>
  <c r="C240" i="48"/>
  <c r="G240" i="48" s="1"/>
  <c r="G56" i="48"/>
  <c r="G137" i="48"/>
  <c r="H137" i="48" s="1"/>
  <c r="G129" i="48"/>
  <c r="G124" i="48"/>
  <c r="G136" i="48"/>
  <c r="H136" i="48" s="1"/>
  <c r="G133" i="48"/>
  <c r="G135" i="48"/>
  <c r="G130" i="48"/>
  <c r="G134" i="48"/>
  <c r="G120" i="48"/>
  <c r="C241" i="48"/>
  <c r="G241" i="48" s="1"/>
  <c r="G115" i="48"/>
  <c r="C241" i="47"/>
  <c r="G241" i="47" s="1"/>
  <c r="G115" i="47"/>
  <c r="G56" i="47"/>
  <c r="G137" i="46"/>
  <c r="H137" i="46" s="1"/>
  <c r="G129" i="46"/>
  <c r="G124" i="46"/>
  <c r="G135" i="46"/>
  <c r="G130" i="46"/>
  <c r="G136" i="46"/>
  <c r="H136" i="46" s="1"/>
  <c r="G134" i="46"/>
  <c r="G133" i="46"/>
  <c r="G120" i="46"/>
  <c r="G115" i="46"/>
  <c r="G56" i="45"/>
  <c r="C240" i="45"/>
  <c r="G240" i="45" s="1"/>
  <c r="C241" i="45"/>
  <c r="G241" i="45" s="1"/>
  <c r="G115" i="45"/>
  <c r="G138" i="45"/>
  <c r="G138" i="44"/>
  <c r="C241" i="44"/>
  <c r="G241" i="44" s="1"/>
  <c r="G115" i="44"/>
  <c r="C240" i="44"/>
  <c r="G240" i="44" s="1"/>
  <c r="G56" i="44"/>
  <c r="J24" i="38"/>
  <c r="J55" i="61"/>
  <c r="J54" i="61"/>
  <c r="J53" i="61"/>
  <c r="J52" i="61"/>
  <c r="J51" i="61"/>
  <c r="J50" i="61"/>
  <c r="J49" i="61"/>
  <c r="J48" i="61"/>
  <c r="J47" i="61"/>
  <c r="J41" i="61"/>
  <c r="J40" i="61"/>
  <c r="J39" i="61"/>
  <c r="J38" i="61"/>
  <c r="J37" i="61"/>
  <c r="J36" i="61"/>
  <c r="J35" i="61"/>
  <c r="J34" i="61"/>
  <c r="J33" i="61"/>
  <c r="J32" i="61"/>
  <c r="J31" i="61"/>
  <c r="J30" i="61"/>
  <c r="J29" i="61"/>
  <c r="J28" i="61"/>
  <c r="J27" i="61"/>
  <c r="J26" i="61"/>
  <c r="J25" i="61"/>
  <c r="J24" i="61"/>
  <c r="J23" i="61"/>
  <c r="J22" i="61"/>
  <c r="J21" i="61"/>
  <c r="J15" i="61"/>
  <c r="J14" i="61"/>
  <c r="J13" i="61"/>
  <c r="J12" i="61"/>
  <c r="J11" i="61"/>
  <c r="J10" i="61"/>
  <c r="J9" i="61"/>
  <c r="J8" i="61"/>
  <c r="J7" i="61"/>
  <c r="J6" i="61"/>
  <c r="G138" i="49" l="1"/>
  <c r="G138" i="47"/>
  <c r="G138" i="56"/>
  <c r="G138" i="52"/>
  <c r="G138" i="55"/>
  <c r="G138" i="54"/>
  <c r="G138" i="51"/>
  <c r="G138" i="50"/>
  <c r="G138" i="48"/>
  <c r="G138" i="46"/>
  <c r="H71" i="38" l="1"/>
  <c r="B103" i="37" l="1"/>
  <c r="B102" i="37"/>
  <c r="B101" i="37"/>
  <c r="B100" i="37"/>
  <c r="B99" i="37"/>
  <c r="B86" i="37"/>
  <c r="B85" i="37"/>
  <c r="B84" i="37"/>
  <c r="B83" i="37"/>
  <c r="B82" i="37"/>
  <c r="B81" i="37"/>
  <c r="B80" i="37"/>
  <c r="B79" i="37"/>
  <c r="B78" i="37"/>
  <c r="H154" i="38"/>
  <c r="H151" i="38" l="1"/>
  <c r="H233" i="38" l="1"/>
  <c r="E124" i="38" l="1"/>
  <c r="A4" i="38"/>
  <c r="D7" i="38"/>
  <c r="F56" i="38" l="1"/>
  <c r="B77" i="37" l="1"/>
  <c r="G29" i="38"/>
  <c r="G30" i="38"/>
  <c r="E120" i="38"/>
  <c r="F115" i="38"/>
  <c r="D77" i="37" s="1"/>
  <c r="H81" i="38"/>
  <c r="H80" i="38"/>
  <c r="H79" i="38"/>
  <c r="H77" i="38"/>
  <c r="H75" i="38"/>
  <c r="H74" i="38"/>
  <c r="H73" i="38"/>
  <c r="H63" i="38"/>
  <c r="H62" i="38"/>
  <c r="H61" i="38"/>
  <c r="G46" i="38"/>
  <c r="I11" i="61"/>
  <c r="E45" i="54" s="1"/>
  <c r="H45" i="54" s="1"/>
  <c r="H11" i="61"/>
  <c r="G11" i="61"/>
  <c r="F11" i="61"/>
  <c r="E11" i="61"/>
  <c r="E45" i="56" l="1"/>
  <c r="H45" i="56" s="1"/>
  <c r="E45" i="55"/>
  <c r="H45" i="55" s="1"/>
  <c r="E45" i="57"/>
  <c r="H45" i="57" s="1"/>
  <c r="E45" i="47"/>
  <c r="H45" i="47" s="1"/>
  <c r="E45" i="50"/>
  <c r="H45" i="50" s="1"/>
  <c r="E45" i="53"/>
  <c r="H45" i="53" s="1"/>
  <c r="E45" i="51"/>
  <c r="H45" i="51" s="1"/>
  <c r="E45" i="44"/>
  <c r="H45" i="44" s="1"/>
  <c r="E45" i="45"/>
  <c r="H45" i="45" s="1"/>
  <c r="E45" i="46"/>
  <c r="H45" i="46" s="1"/>
  <c r="E45" i="52"/>
  <c r="H45" i="52" s="1"/>
  <c r="E45" i="38"/>
  <c r="E45" i="49"/>
  <c r="H45" i="49" s="1"/>
  <c r="E45" i="48"/>
  <c r="H45" i="48" s="1"/>
  <c r="G113" i="38"/>
  <c r="H113" i="38" s="1"/>
  <c r="G112" i="38"/>
  <c r="H112" i="38" s="1"/>
  <c r="G114" i="38"/>
  <c r="H114" i="38" s="1"/>
  <c r="I41" i="61"/>
  <c r="D135" i="54" s="1"/>
  <c r="H135" i="54" s="1"/>
  <c r="H41" i="61"/>
  <c r="G41" i="61"/>
  <c r="F41" i="61"/>
  <c r="E41" i="61"/>
  <c r="D135" i="56" l="1"/>
  <c r="H135" i="56" s="1"/>
  <c r="D135" i="53"/>
  <c r="H135" i="53" s="1"/>
  <c r="D135" i="57"/>
  <c r="H135" i="57" s="1"/>
  <c r="D135" i="50"/>
  <c r="H135" i="50" s="1"/>
  <c r="D135" i="49"/>
  <c r="H135" i="49" s="1"/>
  <c r="D135" i="55"/>
  <c r="H135" i="55" s="1"/>
  <c r="D135" i="51"/>
  <c r="H135" i="51" s="1"/>
  <c r="D135" i="48"/>
  <c r="H135" i="48" s="1"/>
  <c r="D135" i="38"/>
  <c r="D135" i="47"/>
  <c r="H135" i="47" s="1"/>
  <c r="D135" i="45"/>
  <c r="H135" i="45" s="1"/>
  <c r="D135" i="52"/>
  <c r="H135" i="52" s="1"/>
  <c r="D135" i="46"/>
  <c r="H135" i="46" s="1"/>
  <c r="D135" i="44"/>
  <c r="H135" i="44" s="1"/>
  <c r="E122" i="38"/>
  <c r="F120" i="38"/>
  <c r="F138" i="38" s="1"/>
  <c r="E138" i="38" l="1"/>
  <c r="G35" i="38"/>
  <c r="J42" i="38"/>
  <c r="J41" i="38"/>
  <c r="J40" i="38"/>
  <c r="J39" i="38"/>
  <c r="J38" i="38"/>
  <c r="J37" i="38"/>
  <c r="H35" i="38" l="1"/>
  <c r="G129" i="38"/>
  <c r="G133" i="38"/>
  <c r="G126" i="38"/>
  <c r="G122" i="38"/>
  <c r="G135" i="38"/>
  <c r="H135" i="38" s="1"/>
  <c r="G130" i="38"/>
  <c r="G137" i="38"/>
  <c r="H137" i="38" s="1"/>
  <c r="G136" i="38"/>
  <c r="H136" i="38" s="1"/>
  <c r="G134" i="38"/>
  <c r="G124" i="38"/>
  <c r="G120" i="38"/>
  <c r="H64" i="38" l="1"/>
  <c r="G138" i="38"/>
  <c r="H163" i="38" l="1"/>
  <c r="H231" i="38" l="1"/>
  <c r="H230" i="38"/>
  <c r="H229" i="38"/>
  <c r="H228" i="38"/>
  <c r="H227" i="38"/>
  <c r="H226" i="38"/>
  <c r="H217" i="38"/>
  <c r="H216" i="38"/>
  <c r="H210" i="38"/>
  <c r="H209" i="38"/>
  <c r="H208" i="38"/>
  <c r="F197" i="38"/>
  <c r="G196" i="38"/>
  <c r="G195" i="38"/>
  <c r="G194" i="38"/>
  <c r="G192" i="38"/>
  <c r="G190" i="38"/>
  <c r="J185" i="38"/>
  <c r="G185" i="38"/>
  <c r="H180" i="38"/>
  <c r="H179" i="38"/>
  <c r="H178" i="38"/>
  <c r="H172" i="38"/>
  <c r="H171" i="38"/>
  <c r="H170" i="38"/>
  <c r="H162" i="38"/>
  <c r="H167" i="38"/>
  <c r="H165" i="38"/>
  <c r="H159" i="38"/>
  <c r="H158" i="38"/>
  <c r="H150" i="38"/>
  <c r="H143" i="38"/>
  <c r="H142" i="38"/>
  <c r="F142" i="38"/>
  <c r="G110" i="38"/>
  <c r="G109" i="38"/>
  <c r="G108" i="38"/>
  <c r="G105" i="38"/>
  <c r="G104" i="38"/>
  <c r="G103" i="38"/>
  <c r="G102" i="38"/>
  <c r="G101" i="38"/>
  <c r="G98" i="38"/>
  <c r="G95" i="38"/>
  <c r="G93" i="38"/>
  <c r="G91" i="38"/>
  <c r="J86" i="38"/>
  <c r="G86" i="38"/>
  <c r="G24" i="38"/>
  <c r="K21" i="38"/>
  <c r="K20" i="38"/>
  <c r="K19" i="38"/>
  <c r="F19" i="38"/>
  <c r="K17" i="38"/>
  <c r="K16" i="38"/>
  <c r="K15" i="38"/>
  <c r="K14" i="38"/>
  <c r="H181" i="38" l="1"/>
  <c r="C241" i="38"/>
  <c r="G241" i="38" s="1"/>
  <c r="G115" i="38"/>
  <c r="G54" i="38"/>
  <c r="H54" i="38" s="1"/>
  <c r="E197" i="38"/>
  <c r="G197" i="38" s="1"/>
  <c r="C242" i="38" s="1"/>
  <c r="G242" i="38" s="1"/>
  <c r="H234" i="38"/>
  <c r="H218" i="38"/>
  <c r="G34" i="38"/>
  <c r="G50" i="38"/>
  <c r="G32" i="38"/>
  <c r="G51" i="38"/>
  <c r="G55" i="38"/>
  <c r="H55" i="38" s="1"/>
  <c r="G45" i="38"/>
  <c r="G47" i="38"/>
  <c r="G53" i="38"/>
  <c r="H53" i="38" s="1"/>
  <c r="G44" i="38"/>
  <c r="G4" i="38" l="1"/>
  <c r="C240" i="38"/>
  <c r="G240" i="38" s="1"/>
  <c r="G56" i="38"/>
  <c r="I55" i="61"/>
  <c r="F206" i="54" s="1"/>
  <c r="I54" i="61"/>
  <c r="F205" i="54" s="1"/>
  <c r="I53" i="61"/>
  <c r="F204" i="54" s="1"/>
  <c r="I52" i="61"/>
  <c r="F203" i="54" s="1"/>
  <c r="I51" i="61"/>
  <c r="D196" i="54" s="1"/>
  <c r="H196" i="54" s="1"/>
  <c r="I50" i="61"/>
  <c r="D195" i="54" s="1"/>
  <c r="H195" i="54" s="1"/>
  <c r="I49" i="61"/>
  <c r="D194" i="54" s="1"/>
  <c r="H194" i="54" s="1"/>
  <c r="I48" i="61"/>
  <c r="D192" i="54" s="1"/>
  <c r="H192" i="54" s="1"/>
  <c r="I47" i="61"/>
  <c r="D190" i="54" s="1"/>
  <c r="H190" i="54" s="1"/>
  <c r="E47" i="61"/>
  <c r="F47" i="61"/>
  <c r="G47" i="61"/>
  <c r="H47" i="61"/>
  <c r="F48" i="61"/>
  <c r="G48" i="61"/>
  <c r="H48" i="61"/>
  <c r="F49" i="61"/>
  <c r="G49" i="61"/>
  <c r="H49" i="61"/>
  <c r="F50" i="61"/>
  <c r="G50" i="61"/>
  <c r="H50" i="61"/>
  <c r="F51" i="61"/>
  <c r="G51" i="61"/>
  <c r="H51" i="61"/>
  <c r="F52" i="61"/>
  <c r="G52" i="61"/>
  <c r="H52" i="61"/>
  <c r="F53" i="61"/>
  <c r="G53" i="61"/>
  <c r="H53" i="61"/>
  <c r="F54" i="61"/>
  <c r="G54" i="61"/>
  <c r="H54" i="61"/>
  <c r="F55" i="61"/>
  <c r="G55" i="61"/>
  <c r="H55" i="61"/>
  <c r="E55" i="61"/>
  <c r="E54" i="61"/>
  <c r="E53" i="61"/>
  <c r="E52" i="61"/>
  <c r="E51" i="61"/>
  <c r="E50" i="61"/>
  <c r="E49" i="61"/>
  <c r="E48" i="61"/>
  <c r="H197" i="54" l="1"/>
  <c r="H220" i="54" s="1"/>
  <c r="F4" i="54" s="1"/>
  <c r="F204" i="51"/>
  <c r="F204" i="57"/>
  <c r="F204" i="56"/>
  <c r="F204" i="47"/>
  <c r="F204" i="48"/>
  <c r="F204" i="55"/>
  <c r="F204" i="46"/>
  <c r="F204" i="52"/>
  <c r="F204" i="49"/>
  <c r="F204" i="45"/>
  <c r="F204" i="50"/>
  <c r="F204" i="38"/>
  <c r="F204" i="53"/>
  <c r="F204" i="44"/>
  <c r="F203" i="55"/>
  <c r="F203" i="51"/>
  <c r="F203" i="57"/>
  <c r="F203" i="56"/>
  <c r="F203" i="53"/>
  <c r="F203" i="50"/>
  <c r="F203" i="49"/>
  <c r="F203" i="52"/>
  <c r="F203" i="47"/>
  <c r="F203" i="44"/>
  <c r="F203" i="46"/>
  <c r="F203" i="45"/>
  <c r="F203" i="48"/>
  <c r="F203" i="38"/>
  <c r="F206" i="52"/>
  <c r="F206" i="47"/>
  <c r="F206" i="57"/>
  <c r="F206" i="56"/>
  <c r="F206" i="53"/>
  <c r="F206" i="50"/>
  <c r="F206" i="49"/>
  <c r="F206" i="55"/>
  <c r="F206" i="51"/>
  <c r="F206" i="48"/>
  <c r="F206" i="44"/>
  <c r="F206" i="46"/>
  <c r="F206" i="38"/>
  <c r="F206" i="45"/>
  <c r="D195" i="55"/>
  <c r="H195" i="55" s="1"/>
  <c r="D195" i="51"/>
  <c r="H195" i="51" s="1"/>
  <c r="D195" i="56"/>
  <c r="H195" i="56" s="1"/>
  <c r="D195" i="57"/>
  <c r="H195" i="57" s="1"/>
  <c r="D195" i="48"/>
  <c r="H195" i="48" s="1"/>
  <c r="D195" i="46"/>
  <c r="H195" i="46" s="1"/>
  <c r="D195" i="44"/>
  <c r="H195" i="44" s="1"/>
  <c r="D195" i="50"/>
  <c r="H195" i="50" s="1"/>
  <c r="D195" i="49"/>
  <c r="H195" i="49" s="1"/>
  <c r="D195" i="53"/>
  <c r="H195" i="53" s="1"/>
  <c r="D195" i="52"/>
  <c r="H195" i="52" s="1"/>
  <c r="D195" i="45"/>
  <c r="H195" i="45" s="1"/>
  <c r="D195" i="47"/>
  <c r="H195" i="47" s="1"/>
  <c r="D195" i="38"/>
  <c r="H195" i="38" s="1"/>
  <c r="D190" i="56"/>
  <c r="H190" i="56" s="1"/>
  <c r="D190" i="57"/>
  <c r="H190" i="57" s="1"/>
  <c r="D190" i="53"/>
  <c r="H190" i="53" s="1"/>
  <c r="D190" i="52"/>
  <c r="H190" i="52" s="1"/>
  <c r="D190" i="49"/>
  <c r="H190" i="49" s="1"/>
  <c r="D190" i="47"/>
  <c r="H190" i="47" s="1"/>
  <c r="D190" i="55"/>
  <c r="H190" i="55" s="1"/>
  <c r="D190" i="51"/>
  <c r="H190" i="51" s="1"/>
  <c r="D190" i="50"/>
  <c r="H190" i="50" s="1"/>
  <c r="D190" i="48"/>
  <c r="H190" i="48" s="1"/>
  <c r="D190" i="45"/>
  <c r="H190" i="45" s="1"/>
  <c r="D190" i="38"/>
  <c r="H190" i="38" s="1"/>
  <c r="D190" i="46"/>
  <c r="H190" i="46" s="1"/>
  <c r="D190" i="44"/>
  <c r="H190" i="44" s="1"/>
  <c r="D194" i="47"/>
  <c r="H194" i="47" s="1"/>
  <c r="D194" i="55"/>
  <c r="H194" i="55" s="1"/>
  <c r="D194" i="51"/>
  <c r="H194" i="51" s="1"/>
  <c r="D194" i="56"/>
  <c r="H194" i="56" s="1"/>
  <c r="D194" i="57"/>
  <c r="H194" i="57" s="1"/>
  <c r="D194" i="53"/>
  <c r="H194" i="53" s="1"/>
  <c r="D194" i="52"/>
  <c r="H194" i="52" s="1"/>
  <c r="D194" i="50"/>
  <c r="H194" i="50" s="1"/>
  <c r="D194" i="49"/>
  <c r="H194" i="49" s="1"/>
  <c r="D194" i="46"/>
  <c r="H194" i="46" s="1"/>
  <c r="D194" i="44"/>
  <c r="H194" i="44" s="1"/>
  <c r="D194" i="38"/>
  <c r="H194" i="38" s="1"/>
  <c r="D194" i="48"/>
  <c r="H194" i="48" s="1"/>
  <c r="D194" i="45"/>
  <c r="H194" i="45" s="1"/>
  <c r="D196" i="56"/>
  <c r="H196" i="56" s="1"/>
  <c r="D196" i="57"/>
  <c r="H196" i="57" s="1"/>
  <c r="D196" i="53"/>
  <c r="H196" i="53" s="1"/>
  <c r="D196" i="52"/>
  <c r="H196" i="52" s="1"/>
  <c r="D196" i="50"/>
  <c r="H196" i="50" s="1"/>
  <c r="D196" i="49"/>
  <c r="H196" i="49" s="1"/>
  <c r="D196" i="47"/>
  <c r="H196" i="47" s="1"/>
  <c r="D196" i="55"/>
  <c r="H196" i="55" s="1"/>
  <c r="D196" i="51"/>
  <c r="H196" i="51" s="1"/>
  <c r="D196" i="38"/>
  <c r="H196" i="38" s="1"/>
  <c r="D196" i="45"/>
  <c r="H196" i="45" s="1"/>
  <c r="D196" i="48"/>
  <c r="H196" i="48" s="1"/>
  <c r="D196" i="46"/>
  <c r="H196" i="46" s="1"/>
  <c r="D196" i="44"/>
  <c r="H196" i="44" s="1"/>
  <c r="F205" i="57"/>
  <c r="F205" i="56"/>
  <c r="F205" i="53"/>
  <c r="F205" i="50"/>
  <c r="F205" i="49"/>
  <c r="F205" i="52"/>
  <c r="F205" i="55"/>
  <c r="F205" i="51"/>
  <c r="F205" i="38"/>
  <c r="F205" i="45"/>
  <c r="F205" i="47"/>
  <c r="F205" i="48"/>
  <c r="F205" i="46"/>
  <c r="F205" i="44"/>
  <c r="D192" i="53"/>
  <c r="H192" i="53" s="1"/>
  <c r="D192" i="52"/>
  <c r="H192" i="52" s="1"/>
  <c r="D192" i="50"/>
  <c r="H192" i="50" s="1"/>
  <c r="D192" i="55"/>
  <c r="H192" i="55" s="1"/>
  <c r="D192" i="56"/>
  <c r="H192" i="56" s="1"/>
  <c r="D192" i="57"/>
  <c r="H192" i="57" s="1"/>
  <c r="D192" i="48"/>
  <c r="H192" i="48" s="1"/>
  <c r="D192" i="45"/>
  <c r="H192" i="45" s="1"/>
  <c r="D192" i="51"/>
  <c r="H192" i="51" s="1"/>
  <c r="D192" i="47"/>
  <c r="H192" i="47" s="1"/>
  <c r="D192" i="38"/>
  <c r="H192" i="38" s="1"/>
  <c r="D192" i="49"/>
  <c r="H192" i="49" s="1"/>
  <c r="D192" i="46"/>
  <c r="H192" i="46" s="1"/>
  <c r="D192" i="44"/>
  <c r="H192" i="44" s="1"/>
  <c r="H203" i="38"/>
  <c r="H204" i="38"/>
  <c r="H205" i="38"/>
  <c r="H206" i="38"/>
  <c r="I40" i="61"/>
  <c r="I39" i="61"/>
  <c r="I38" i="61"/>
  <c r="D130" i="54" s="1"/>
  <c r="H130" i="54" s="1"/>
  <c r="I37" i="61"/>
  <c r="D129" i="54" s="1"/>
  <c r="H129" i="54" s="1"/>
  <c r="I36" i="61"/>
  <c r="D126" i="54" s="1"/>
  <c r="H126" i="54" s="1"/>
  <c r="I35" i="61"/>
  <c r="D124" i="54" s="1"/>
  <c r="H124" i="54" s="1"/>
  <c r="I34" i="61"/>
  <c r="D122" i="54" s="1"/>
  <c r="H122" i="54" s="1"/>
  <c r="I33" i="61"/>
  <c r="D120" i="54" s="1"/>
  <c r="H120" i="54" s="1"/>
  <c r="I32" i="61"/>
  <c r="E110" i="54" s="1"/>
  <c r="H110" i="54" s="1"/>
  <c r="I31" i="61"/>
  <c r="E109" i="54" s="1"/>
  <c r="H109" i="54" s="1"/>
  <c r="I30" i="61"/>
  <c r="E108" i="54" s="1"/>
  <c r="H108" i="54" s="1"/>
  <c r="I29" i="61"/>
  <c r="E105" i="54" s="1"/>
  <c r="H105" i="54" s="1"/>
  <c r="I28" i="61"/>
  <c r="E104" i="54" s="1"/>
  <c r="H104" i="54" s="1"/>
  <c r="I27" i="61"/>
  <c r="E103" i="54" s="1"/>
  <c r="H103" i="54" s="1"/>
  <c r="I26" i="61"/>
  <c r="E102" i="54" s="1"/>
  <c r="H102" i="54" s="1"/>
  <c r="I25" i="61"/>
  <c r="E101" i="54" s="1"/>
  <c r="H101" i="54" s="1"/>
  <c r="I24" i="61"/>
  <c r="E98" i="54" s="1"/>
  <c r="H98" i="54" s="1"/>
  <c r="I23" i="61"/>
  <c r="E95" i="54" s="1"/>
  <c r="H95" i="54" s="1"/>
  <c r="I22" i="61"/>
  <c r="E93" i="54" s="1"/>
  <c r="H93" i="54" s="1"/>
  <c r="I21" i="61"/>
  <c r="E91" i="54" s="1"/>
  <c r="H91" i="54" s="1"/>
  <c r="F21" i="61"/>
  <c r="G21" i="61"/>
  <c r="H21" i="61"/>
  <c r="F22" i="61"/>
  <c r="G22" i="61"/>
  <c r="H22" i="61"/>
  <c r="F23" i="61"/>
  <c r="G23" i="61"/>
  <c r="H23" i="61"/>
  <c r="F24" i="61"/>
  <c r="G24" i="61"/>
  <c r="H24" i="61"/>
  <c r="F25" i="61"/>
  <c r="G25" i="61"/>
  <c r="H25" i="61"/>
  <c r="F26" i="61"/>
  <c r="G26" i="61"/>
  <c r="H26" i="61"/>
  <c r="F27" i="61"/>
  <c r="G27" i="61"/>
  <c r="H27" i="61"/>
  <c r="F28" i="61"/>
  <c r="G28" i="61"/>
  <c r="H28" i="61"/>
  <c r="F29" i="61"/>
  <c r="G29" i="61"/>
  <c r="H29" i="61"/>
  <c r="F30" i="61"/>
  <c r="G30" i="61"/>
  <c r="H30" i="61"/>
  <c r="F31" i="61"/>
  <c r="G31" i="61"/>
  <c r="H31" i="61"/>
  <c r="F32" i="61"/>
  <c r="G32" i="61"/>
  <c r="H32" i="61"/>
  <c r="F33" i="61"/>
  <c r="G33" i="61"/>
  <c r="H33" i="61"/>
  <c r="F34" i="61"/>
  <c r="G34" i="61"/>
  <c r="H34" i="61"/>
  <c r="F35" i="61"/>
  <c r="G35" i="61"/>
  <c r="H35" i="61"/>
  <c r="F36" i="61"/>
  <c r="G36" i="61"/>
  <c r="H36" i="61"/>
  <c r="F37" i="61"/>
  <c r="G37" i="61"/>
  <c r="H37" i="61"/>
  <c r="F38" i="61"/>
  <c r="G38" i="61"/>
  <c r="H38" i="61"/>
  <c r="F39" i="61"/>
  <c r="G39" i="61"/>
  <c r="H39" i="61"/>
  <c r="F40" i="61"/>
  <c r="G40" i="61"/>
  <c r="H40" i="61"/>
  <c r="E40" i="61"/>
  <c r="E39" i="61"/>
  <c r="E38" i="61"/>
  <c r="E37" i="61"/>
  <c r="E36" i="61"/>
  <c r="E35" i="61"/>
  <c r="E34" i="61"/>
  <c r="E33" i="61"/>
  <c r="E32" i="61"/>
  <c r="E31" i="61"/>
  <c r="E30" i="61"/>
  <c r="E29" i="61"/>
  <c r="E28" i="61"/>
  <c r="E27" i="61"/>
  <c r="E26" i="61"/>
  <c r="E25" i="61"/>
  <c r="E24" i="61"/>
  <c r="E23" i="61"/>
  <c r="E22" i="61"/>
  <c r="E21" i="61"/>
  <c r="I15" i="61"/>
  <c r="E51" i="54" s="1"/>
  <c r="H51" i="54" s="1"/>
  <c r="I14" i="61"/>
  <c r="E50" i="54" s="1"/>
  <c r="H50" i="54" s="1"/>
  <c r="I13" i="61"/>
  <c r="E47" i="54" s="1"/>
  <c r="H47" i="54" s="1"/>
  <c r="I12" i="61"/>
  <c r="E46" i="54" s="1"/>
  <c r="H46" i="54" s="1"/>
  <c r="I10" i="61"/>
  <c r="E44" i="54" s="1"/>
  <c r="H44" i="54" s="1"/>
  <c r="I9" i="61"/>
  <c r="E35" i="54" s="1"/>
  <c r="I8" i="61"/>
  <c r="E34" i="54" s="1"/>
  <c r="H34" i="54" s="1"/>
  <c r="I7" i="61"/>
  <c r="E32" i="54" s="1"/>
  <c r="H32" i="54" s="1"/>
  <c r="I6" i="61"/>
  <c r="E29" i="54" s="1"/>
  <c r="H29" i="54" s="1"/>
  <c r="H6" i="61"/>
  <c r="H7" i="61"/>
  <c r="H8" i="61"/>
  <c r="H9" i="61"/>
  <c r="H10" i="61"/>
  <c r="H12" i="61"/>
  <c r="H13" i="61"/>
  <c r="H14" i="61"/>
  <c r="H15" i="61"/>
  <c r="G6" i="61"/>
  <c r="G7" i="61"/>
  <c r="G8" i="61"/>
  <c r="G9" i="61"/>
  <c r="G10" i="61"/>
  <c r="G12" i="61"/>
  <c r="G13" i="61"/>
  <c r="G14" i="61"/>
  <c r="G15" i="61"/>
  <c r="F6" i="61"/>
  <c r="F7" i="61"/>
  <c r="F8" i="61"/>
  <c r="F9" i="61"/>
  <c r="F10" i="61"/>
  <c r="F12" i="61"/>
  <c r="F13" i="61"/>
  <c r="F14" i="61"/>
  <c r="F15" i="61"/>
  <c r="E15" i="61"/>
  <c r="E14" i="61"/>
  <c r="E13" i="61"/>
  <c r="E12" i="61"/>
  <c r="E10" i="61"/>
  <c r="E9" i="61"/>
  <c r="E8" i="61"/>
  <c r="E7" i="61"/>
  <c r="E6" i="61"/>
  <c r="H197" i="56" l="1"/>
  <c r="H220" i="56" s="1"/>
  <c r="F4" i="56" s="1"/>
  <c r="H197" i="51"/>
  <c r="H220" i="51" s="1"/>
  <c r="F4" i="51" s="1"/>
  <c r="E51" i="51"/>
  <c r="H51" i="51" s="1"/>
  <c r="E51" i="57"/>
  <c r="H51" i="57" s="1"/>
  <c r="E51" i="55"/>
  <c r="H51" i="55" s="1"/>
  <c r="E51" i="52"/>
  <c r="H51" i="52" s="1"/>
  <c r="E51" i="48"/>
  <c r="H51" i="48" s="1"/>
  <c r="E51" i="50"/>
  <c r="H51" i="50" s="1"/>
  <c r="E51" i="49"/>
  <c r="H51" i="49" s="1"/>
  <c r="E51" i="53"/>
  <c r="H51" i="53" s="1"/>
  <c r="E51" i="38"/>
  <c r="H51" i="38" s="1"/>
  <c r="E51" i="56"/>
  <c r="H51" i="56" s="1"/>
  <c r="E51" i="46"/>
  <c r="H51" i="46" s="1"/>
  <c r="E51" i="44"/>
  <c r="H51" i="44" s="1"/>
  <c r="E51" i="45"/>
  <c r="H51" i="45" s="1"/>
  <c r="E51" i="47"/>
  <c r="H51" i="47" s="1"/>
  <c r="E29" i="56"/>
  <c r="H29" i="56" s="1"/>
  <c r="E29" i="57"/>
  <c r="H29" i="57" s="1"/>
  <c r="E29" i="55"/>
  <c r="H29" i="55" s="1"/>
  <c r="E29" i="53"/>
  <c r="H29" i="53" s="1"/>
  <c r="E29" i="50"/>
  <c r="H29" i="50" s="1"/>
  <c r="E29" i="51"/>
  <c r="H29" i="51" s="1"/>
  <c r="E29" i="48"/>
  <c r="H29" i="48" s="1"/>
  <c r="E29" i="52"/>
  <c r="H29" i="52" s="1"/>
  <c r="E29" i="49"/>
  <c r="H29" i="49" s="1"/>
  <c r="E29" i="44"/>
  <c r="H29" i="44" s="1"/>
  <c r="E29" i="46"/>
  <c r="H29" i="46" s="1"/>
  <c r="E29" i="45"/>
  <c r="H29" i="45" s="1"/>
  <c r="E29" i="47"/>
  <c r="H29" i="47" s="1"/>
  <c r="E29" i="38"/>
  <c r="H29" i="38" s="1"/>
  <c r="D130" i="55"/>
  <c r="H130" i="55" s="1"/>
  <c r="D130" i="51"/>
  <c r="H130" i="51" s="1"/>
  <c r="D130" i="57"/>
  <c r="H130" i="57" s="1"/>
  <c r="D130" i="50"/>
  <c r="H130" i="50" s="1"/>
  <c r="D130" i="49"/>
  <c r="H130" i="49" s="1"/>
  <c r="D130" i="48"/>
  <c r="H130" i="48" s="1"/>
  <c r="D130" i="52"/>
  <c r="H130" i="52" s="1"/>
  <c r="D130" i="53"/>
  <c r="H130" i="53" s="1"/>
  <c r="D130" i="38"/>
  <c r="H130" i="38" s="1"/>
  <c r="D130" i="56"/>
  <c r="H130" i="56" s="1"/>
  <c r="D130" i="46"/>
  <c r="H130" i="46" s="1"/>
  <c r="D130" i="44"/>
  <c r="H130" i="44" s="1"/>
  <c r="D130" i="47"/>
  <c r="H130" i="47" s="1"/>
  <c r="D130" i="45"/>
  <c r="H130" i="45" s="1"/>
  <c r="E108" i="47"/>
  <c r="H108" i="47" s="1"/>
  <c r="E108" i="51"/>
  <c r="H108" i="51" s="1"/>
  <c r="E108" i="50"/>
  <c r="H108" i="50" s="1"/>
  <c r="E108" i="57"/>
  <c r="H108" i="57" s="1"/>
  <c r="E108" i="56"/>
  <c r="H108" i="56" s="1"/>
  <c r="E108" i="55"/>
  <c r="H108" i="55" s="1"/>
  <c r="E108" i="53"/>
  <c r="H108" i="53" s="1"/>
  <c r="E108" i="52"/>
  <c r="H108" i="52" s="1"/>
  <c r="E108" i="48"/>
  <c r="H108" i="48" s="1"/>
  <c r="E108" i="38"/>
  <c r="E108" i="49"/>
  <c r="H108" i="49" s="1"/>
  <c r="E108" i="46"/>
  <c r="H108" i="46" s="1"/>
  <c r="E108" i="45"/>
  <c r="H108" i="45" s="1"/>
  <c r="E108" i="44"/>
  <c r="H108" i="44" s="1"/>
  <c r="E93" i="57"/>
  <c r="H93" i="57" s="1"/>
  <c r="E93" i="52"/>
  <c r="H93" i="52" s="1"/>
  <c r="E93" i="50"/>
  <c r="H93" i="50" s="1"/>
  <c r="E93" i="56"/>
  <c r="H93" i="56" s="1"/>
  <c r="E93" i="51"/>
  <c r="H93" i="51" s="1"/>
  <c r="E93" i="49"/>
  <c r="H93" i="49" s="1"/>
  <c r="E93" i="53"/>
  <c r="H93" i="53" s="1"/>
  <c r="E93" i="45"/>
  <c r="H93" i="45" s="1"/>
  <c r="E93" i="38"/>
  <c r="H93" i="38" s="1"/>
  <c r="E93" i="44"/>
  <c r="H93" i="44" s="1"/>
  <c r="E93" i="47"/>
  <c r="H93" i="47" s="1"/>
  <c r="E93" i="48"/>
  <c r="H93" i="48" s="1"/>
  <c r="E93" i="55"/>
  <c r="H93" i="55" s="1"/>
  <c r="E93" i="46"/>
  <c r="H93" i="46" s="1"/>
  <c r="H197" i="55"/>
  <c r="H220" i="55" s="1"/>
  <c r="F4" i="55" s="1"/>
  <c r="H197" i="44"/>
  <c r="H220" i="44" s="1"/>
  <c r="F4" i="44" s="1"/>
  <c r="H197" i="47"/>
  <c r="H220" i="47" s="1"/>
  <c r="F4" i="47" s="1"/>
  <c r="E101" i="56"/>
  <c r="H101" i="56" s="1"/>
  <c r="E101" i="51"/>
  <c r="H101" i="51" s="1"/>
  <c r="E101" i="53"/>
  <c r="H101" i="53" s="1"/>
  <c r="E101" i="49"/>
  <c r="H101" i="49" s="1"/>
  <c r="E101" i="57"/>
  <c r="H101" i="57" s="1"/>
  <c r="E101" i="52"/>
  <c r="H101" i="52" s="1"/>
  <c r="E101" i="55"/>
  <c r="H101" i="55" s="1"/>
  <c r="E101" i="48"/>
  <c r="H101" i="48" s="1"/>
  <c r="E101" i="47"/>
  <c r="H101" i="47" s="1"/>
  <c r="E101" i="50"/>
  <c r="H101" i="50" s="1"/>
  <c r="E101" i="38"/>
  <c r="H101" i="38" s="1"/>
  <c r="E101" i="46"/>
  <c r="H101" i="46" s="1"/>
  <c r="E101" i="45"/>
  <c r="H101" i="45" s="1"/>
  <c r="E101" i="44"/>
  <c r="H101" i="44" s="1"/>
  <c r="E47" i="57"/>
  <c r="H47" i="57" s="1"/>
  <c r="E47" i="52"/>
  <c r="H47" i="52" s="1"/>
  <c r="E47" i="49"/>
  <c r="H47" i="49" s="1"/>
  <c r="E47" i="53"/>
  <c r="H47" i="53" s="1"/>
  <c r="E47" i="51"/>
  <c r="H47" i="51" s="1"/>
  <c r="E47" i="56"/>
  <c r="H47" i="56" s="1"/>
  <c r="E47" i="55"/>
  <c r="H47" i="55" s="1"/>
  <c r="E47" i="45"/>
  <c r="H47" i="45" s="1"/>
  <c r="E47" i="47"/>
  <c r="H47" i="47" s="1"/>
  <c r="E47" i="46"/>
  <c r="H47" i="46" s="1"/>
  <c r="E47" i="38"/>
  <c r="H47" i="38" s="1"/>
  <c r="E47" i="48"/>
  <c r="H47" i="48" s="1"/>
  <c r="E47" i="50"/>
  <c r="H47" i="50" s="1"/>
  <c r="E47" i="44"/>
  <c r="H47" i="44" s="1"/>
  <c r="E110" i="51"/>
  <c r="H110" i="51" s="1"/>
  <c r="E110" i="57"/>
  <c r="H110" i="57" s="1"/>
  <c r="E110" i="53"/>
  <c r="H110" i="53" s="1"/>
  <c r="E110" i="52"/>
  <c r="H110" i="52" s="1"/>
  <c r="E110" i="48"/>
  <c r="H110" i="48" s="1"/>
  <c r="E110" i="50"/>
  <c r="H110" i="50" s="1"/>
  <c r="E110" i="49"/>
  <c r="H110" i="49" s="1"/>
  <c r="E110" i="55"/>
  <c r="H110" i="55" s="1"/>
  <c r="E110" i="47"/>
  <c r="H110" i="47" s="1"/>
  <c r="E110" i="46"/>
  <c r="H110" i="46" s="1"/>
  <c r="E110" i="56"/>
  <c r="H110" i="56" s="1"/>
  <c r="E110" i="45"/>
  <c r="H110" i="45" s="1"/>
  <c r="E110" i="38"/>
  <c r="H110" i="38" s="1"/>
  <c r="E110" i="44"/>
  <c r="H110" i="44" s="1"/>
  <c r="E98" i="55"/>
  <c r="H98" i="55" s="1"/>
  <c r="E98" i="48"/>
  <c r="H98" i="48" s="1"/>
  <c r="E98" i="56"/>
  <c r="H98" i="56" s="1"/>
  <c r="E98" i="50"/>
  <c r="H98" i="50" s="1"/>
  <c r="E98" i="57"/>
  <c r="H98" i="57" s="1"/>
  <c r="E98" i="52"/>
  <c r="H98" i="52" s="1"/>
  <c r="E98" i="47"/>
  <c r="H98" i="47" s="1"/>
  <c r="E98" i="49"/>
  <c r="H98" i="49" s="1"/>
  <c r="E98" i="51"/>
  <c r="H98" i="51" s="1"/>
  <c r="E98" i="46"/>
  <c r="H98" i="46" s="1"/>
  <c r="E98" i="45"/>
  <c r="H98" i="45" s="1"/>
  <c r="E98" i="38"/>
  <c r="H98" i="38" s="1"/>
  <c r="E98" i="53"/>
  <c r="H98" i="53" s="1"/>
  <c r="E98" i="44"/>
  <c r="H98" i="44" s="1"/>
  <c r="H197" i="46"/>
  <c r="H220" i="46" s="1"/>
  <c r="F4" i="46" s="1"/>
  <c r="H197" i="49"/>
  <c r="H220" i="49" s="1"/>
  <c r="F4" i="49" s="1"/>
  <c r="H197" i="52"/>
  <c r="H220" i="52" s="1"/>
  <c r="F4" i="52" s="1"/>
  <c r="E50" i="47"/>
  <c r="H50" i="47" s="1"/>
  <c r="E50" i="50"/>
  <c r="H50" i="50" s="1"/>
  <c r="E50" i="56"/>
  <c r="H50" i="56" s="1"/>
  <c r="E50" i="57"/>
  <c r="H50" i="57" s="1"/>
  <c r="E50" i="55"/>
  <c r="H50" i="55" s="1"/>
  <c r="E50" i="52"/>
  <c r="H50" i="52" s="1"/>
  <c r="E50" i="48"/>
  <c r="H50" i="48" s="1"/>
  <c r="E50" i="51"/>
  <c r="H50" i="51" s="1"/>
  <c r="E50" i="53"/>
  <c r="H50" i="53" s="1"/>
  <c r="E50" i="38"/>
  <c r="H50" i="38" s="1"/>
  <c r="E50" i="49"/>
  <c r="H50" i="49" s="1"/>
  <c r="E50" i="44"/>
  <c r="H50" i="44" s="1"/>
  <c r="E50" i="46"/>
  <c r="H50" i="46" s="1"/>
  <c r="E50" i="45"/>
  <c r="H50" i="45" s="1"/>
  <c r="D124" i="55"/>
  <c r="H124" i="55" s="1"/>
  <c r="D124" i="51"/>
  <c r="H124" i="51" s="1"/>
  <c r="D124" i="56"/>
  <c r="H124" i="56" s="1"/>
  <c r="D124" i="53"/>
  <c r="H124" i="53" s="1"/>
  <c r="D124" i="52"/>
  <c r="H124" i="52" s="1"/>
  <c r="D124" i="48"/>
  <c r="H124" i="48" s="1"/>
  <c r="D124" i="46"/>
  <c r="H124" i="46" s="1"/>
  <c r="D124" i="44"/>
  <c r="H124" i="44" s="1"/>
  <c r="D124" i="57"/>
  <c r="H124" i="57" s="1"/>
  <c r="D124" i="49"/>
  <c r="H124" i="49" s="1"/>
  <c r="D124" i="45"/>
  <c r="H124" i="45" s="1"/>
  <c r="D124" i="38"/>
  <c r="H124" i="38" s="1"/>
  <c r="D124" i="47"/>
  <c r="H124" i="47" s="1"/>
  <c r="D124" i="50"/>
  <c r="H124" i="50" s="1"/>
  <c r="E103" i="57"/>
  <c r="H103" i="57" s="1"/>
  <c r="E103" i="56"/>
  <c r="H103" i="56" s="1"/>
  <c r="E103" i="49"/>
  <c r="H103" i="49" s="1"/>
  <c r="E103" i="47"/>
  <c r="H103" i="47" s="1"/>
  <c r="E103" i="51"/>
  <c r="H103" i="51" s="1"/>
  <c r="E103" i="50"/>
  <c r="H103" i="50" s="1"/>
  <c r="E103" i="52"/>
  <c r="H103" i="52" s="1"/>
  <c r="E103" i="55"/>
  <c r="H103" i="55" s="1"/>
  <c r="E103" i="46"/>
  <c r="H103" i="46" s="1"/>
  <c r="E103" i="48"/>
  <c r="H103" i="48" s="1"/>
  <c r="E103" i="45"/>
  <c r="H103" i="45" s="1"/>
  <c r="E103" i="38"/>
  <c r="H103" i="38" s="1"/>
  <c r="E103" i="53"/>
  <c r="H103" i="53" s="1"/>
  <c r="E103" i="44"/>
  <c r="H103" i="44" s="1"/>
  <c r="H67" i="54"/>
  <c r="H66" i="54"/>
  <c r="H68" i="54"/>
  <c r="H69" i="54"/>
  <c r="D129" i="52"/>
  <c r="H129" i="52" s="1"/>
  <c r="D129" i="55"/>
  <c r="H129" i="55" s="1"/>
  <c r="D129" i="56"/>
  <c r="H129" i="56" s="1"/>
  <c r="D129" i="53"/>
  <c r="H129" i="53" s="1"/>
  <c r="D129" i="57"/>
  <c r="H129" i="57" s="1"/>
  <c r="D129" i="50"/>
  <c r="H129" i="50" s="1"/>
  <c r="D129" i="49"/>
  <c r="H129" i="49" s="1"/>
  <c r="D129" i="47"/>
  <c r="H129" i="47" s="1"/>
  <c r="D129" i="45"/>
  <c r="H129" i="45" s="1"/>
  <c r="D129" i="51"/>
  <c r="H129" i="51" s="1"/>
  <c r="D129" i="48"/>
  <c r="H129" i="48" s="1"/>
  <c r="D129" i="46"/>
  <c r="H129" i="46" s="1"/>
  <c r="D129" i="44"/>
  <c r="H129" i="44" s="1"/>
  <c r="D129" i="38"/>
  <c r="H129" i="38" s="1"/>
  <c r="E105" i="56"/>
  <c r="H105" i="56" s="1"/>
  <c r="E105" i="55"/>
  <c r="H105" i="55" s="1"/>
  <c r="E105" i="53"/>
  <c r="H105" i="53" s="1"/>
  <c r="E105" i="52"/>
  <c r="H105" i="52" s="1"/>
  <c r="E105" i="49"/>
  <c r="H105" i="49" s="1"/>
  <c r="E105" i="48"/>
  <c r="H105" i="48" s="1"/>
  <c r="E105" i="57"/>
  <c r="H105" i="57" s="1"/>
  <c r="E105" i="50"/>
  <c r="H105" i="50" s="1"/>
  <c r="E105" i="45"/>
  <c r="H105" i="45" s="1"/>
  <c r="E105" i="38"/>
  <c r="H105" i="38" s="1"/>
  <c r="E105" i="51"/>
  <c r="H105" i="51" s="1"/>
  <c r="E105" i="44"/>
  <c r="H105" i="44" s="1"/>
  <c r="E105" i="46"/>
  <c r="H105" i="46" s="1"/>
  <c r="E105" i="47"/>
  <c r="H105" i="47" s="1"/>
  <c r="E91" i="57"/>
  <c r="H91" i="57" s="1"/>
  <c r="E91" i="53"/>
  <c r="H91" i="53" s="1"/>
  <c r="E91" i="55"/>
  <c r="H91" i="55" s="1"/>
  <c r="E91" i="48"/>
  <c r="H91" i="48" s="1"/>
  <c r="E91" i="51"/>
  <c r="H91" i="51" s="1"/>
  <c r="E91" i="49"/>
  <c r="H91" i="49" s="1"/>
  <c r="E91" i="56"/>
  <c r="H91" i="56" s="1"/>
  <c r="E91" i="46"/>
  <c r="H91" i="46" s="1"/>
  <c r="E91" i="50"/>
  <c r="H91" i="50" s="1"/>
  <c r="E91" i="38"/>
  <c r="H91" i="38" s="1"/>
  <c r="E91" i="52"/>
  <c r="H91" i="52" s="1"/>
  <c r="E91" i="45"/>
  <c r="H91" i="45" s="1"/>
  <c r="E91" i="44"/>
  <c r="H91" i="44" s="1"/>
  <c r="E91" i="47"/>
  <c r="H91" i="47" s="1"/>
  <c r="E46" i="55"/>
  <c r="H46" i="55" s="1"/>
  <c r="E46" i="48"/>
  <c r="H46" i="48" s="1"/>
  <c r="E46" i="57"/>
  <c r="H46" i="57" s="1"/>
  <c r="E46" i="52"/>
  <c r="H46" i="52" s="1"/>
  <c r="E46" i="49"/>
  <c r="H46" i="49" s="1"/>
  <c r="E46" i="53"/>
  <c r="H46" i="53" s="1"/>
  <c r="E46" i="51"/>
  <c r="H46" i="51" s="1"/>
  <c r="E46" i="56"/>
  <c r="H46" i="56" s="1"/>
  <c r="E46" i="44"/>
  <c r="H46" i="44" s="1"/>
  <c r="E46" i="47"/>
  <c r="H46" i="47" s="1"/>
  <c r="E46" i="46"/>
  <c r="H46" i="46" s="1"/>
  <c r="E46" i="38"/>
  <c r="H46" i="38" s="1"/>
  <c r="E46" i="50"/>
  <c r="H46" i="50" s="1"/>
  <c r="E46" i="45"/>
  <c r="H46" i="45" s="1"/>
  <c r="E44" i="51"/>
  <c r="H44" i="51" s="1"/>
  <c r="E44" i="53"/>
  <c r="H44" i="53" s="1"/>
  <c r="E44" i="55"/>
  <c r="H44" i="55" s="1"/>
  <c r="E44" i="52"/>
  <c r="H44" i="52" s="1"/>
  <c r="E44" i="57"/>
  <c r="H44" i="57" s="1"/>
  <c r="E44" i="50"/>
  <c r="H44" i="50" s="1"/>
  <c r="E44" i="48"/>
  <c r="H44" i="48" s="1"/>
  <c r="E44" i="44"/>
  <c r="H44" i="44" s="1"/>
  <c r="E44" i="47"/>
  <c r="H44" i="47" s="1"/>
  <c r="E44" i="46"/>
  <c r="H44" i="46" s="1"/>
  <c r="E44" i="45"/>
  <c r="H44" i="45" s="1"/>
  <c r="E44" i="49"/>
  <c r="H44" i="49" s="1"/>
  <c r="E44" i="56"/>
  <c r="H44" i="56" s="1"/>
  <c r="E44" i="38"/>
  <c r="H44" i="38" s="1"/>
  <c r="D122" i="55"/>
  <c r="H122" i="55" s="1"/>
  <c r="D122" i="51"/>
  <c r="H122" i="51" s="1"/>
  <c r="D122" i="57"/>
  <c r="H122" i="57" s="1"/>
  <c r="D122" i="50"/>
  <c r="H122" i="50" s="1"/>
  <c r="D122" i="49"/>
  <c r="H122" i="49" s="1"/>
  <c r="D122" i="48"/>
  <c r="H122" i="48" s="1"/>
  <c r="D122" i="52"/>
  <c r="H122" i="52" s="1"/>
  <c r="D122" i="46"/>
  <c r="H122" i="46" s="1"/>
  <c r="D122" i="44"/>
  <c r="H122" i="44" s="1"/>
  <c r="D122" i="38"/>
  <c r="H122" i="38" s="1"/>
  <c r="D122" i="53"/>
  <c r="H122" i="53" s="1"/>
  <c r="D122" i="47"/>
  <c r="H122" i="47" s="1"/>
  <c r="D122" i="56"/>
  <c r="H122" i="56" s="1"/>
  <c r="D122" i="45"/>
  <c r="H122" i="45" s="1"/>
  <c r="E102" i="55"/>
  <c r="H102" i="55" s="1"/>
  <c r="E102" i="48"/>
  <c r="H102" i="48" s="1"/>
  <c r="E102" i="56"/>
  <c r="H102" i="56" s="1"/>
  <c r="E102" i="53"/>
  <c r="H102" i="53" s="1"/>
  <c r="E102" i="51"/>
  <c r="H102" i="51" s="1"/>
  <c r="E102" i="49"/>
  <c r="H102" i="49" s="1"/>
  <c r="E102" i="57"/>
  <c r="H102" i="57" s="1"/>
  <c r="E102" i="52"/>
  <c r="H102" i="52" s="1"/>
  <c r="E102" i="46"/>
  <c r="H102" i="46" s="1"/>
  <c r="E102" i="44"/>
  <c r="H102" i="44" s="1"/>
  <c r="E102" i="50"/>
  <c r="H102" i="50" s="1"/>
  <c r="E102" i="45"/>
  <c r="H102" i="45" s="1"/>
  <c r="E102" i="38"/>
  <c r="H102" i="38" s="1"/>
  <c r="E102" i="47"/>
  <c r="H102" i="47" s="1"/>
  <c r="H115" i="54"/>
  <c r="H197" i="45"/>
  <c r="H220" i="45" s="1"/>
  <c r="F4" i="45" s="1"/>
  <c r="H197" i="53"/>
  <c r="E32" i="52"/>
  <c r="H32" i="52" s="1"/>
  <c r="E32" i="57"/>
  <c r="H32" i="57" s="1"/>
  <c r="E32" i="48"/>
  <c r="H32" i="48" s="1"/>
  <c r="E32" i="49"/>
  <c r="H32" i="49" s="1"/>
  <c r="E32" i="56"/>
  <c r="H32" i="56" s="1"/>
  <c r="E32" i="47"/>
  <c r="H32" i="47" s="1"/>
  <c r="E32" i="45"/>
  <c r="H32" i="45" s="1"/>
  <c r="E32" i="55"/>
  <c r="H32" i="55" s="1"/>
  <c r="E32" i="51"/>
  <c r="H32" i="51" s="1"/>
  <c r="E32" i="46"/>
  <c r="H32" i="46" s="1"/>
  <c r="E32" i="38"/>
  <c r="H32" i="38" s="1"/>
  <c r="E32" i="53"/>
  <c r="H32" i="53" s="1"/>
  <c r="E32" i="50"/>
  <c r="H32" i="50" s="1"/>
  <c r="E32" i="44"/>
  <c r="H32" i="44" s="1"/>
  <c r="E35" i="51"/>
  <c r="E35" i="55"/>
  <c r="E35" i="53"/>
  <c r="E35" i="56"/>
  <c r="E35" i="57"/>
  <c r="E35" i="52"/>
  <c r="E35" i="50"/>
  <c r="E35" i="48"/>
  <c r="E35" i="38"/>
  <c r="E35" i="47"/>
  <c r="E35" i="45"/>
  <c r="E35" i="46"/>
  <c r="E35" i="44"/>
  <c r="E35" i="49"/>
  <c r="D134" i="55"/>
  <c r="H134" i="55" s="1"/>
  <c r="D134" i="51"/>
  <c r="H134" i="51" s="1"/>
  <c r="D134" i="56"/>
  <c r="H134" i="56" s="1"/>
  <c r="D133" i="55"/>
  <c r="H133" i="55" s="1"/>
  <c r="D133" i="51"/>
  <c r="H133" i="51" s="1"/>
  <c r="D133" i="47"/>
  <c r="H133" i="47" s="1"/>
  <c r="D133" i="56"/>
  <c r="H133" i="56" s="1"/>
  <c r="D134" i="53"/>
  <c r="H134" i="53" s="1"/>
  <c r="D133" i="57"/>
  <c r="H133" i="57" s="1"/>
  <c r="D134" i="52"/>
  <c r="H134" i="52" s="1"/>
  <c r="D133" i="48"/>
  <c r="H133" i="48" s="1"/>
  <c r="D133" i="52"/>
  <c r="H133" i="52" s="1"/>
  <c r="D134" i="50"/>
  <c r="H134" i="50" s="1"/>
  <c r="D134" i="46"/>
  <c r="H134" i="46" s="1"/>
  <c r="D134" i="44"/>
  <c r="H134" i="44" s="1"/>
  <c r="D133" i="44"/>
  <c r="H133" i="44" s="1"/>
  <c r="D133" i="50"/>
  <c r="H133" i="50" s="1"/>
  <c r="D133" i="46"/>
  <c r="H133" i="46" s="1"/>
  <c r="D134" i="48"/>
  <c r="H134" i="48" s="1"/>
  <c r="D134" i="49"/>
  <c r="H134" i="49" s="1"/>
  <c r="D133" i="49"/>
  <c r="H133" i="49" s="1"/>
  <c r="D134" i="57"/>
  <c r="H134" i="57" s="1"/>
  <c r="D133" i="45"/>
  <c r="H133" i="45" s="1"/>
  <c r="D134" i="38"/>
  <c r="D134" i="45"/>
  <c r="H134" i="45" s="1"/>
  <c r="D133" i="53"/>
  <c r="H133" i="53" s="1"/>
  <c r="D133" i="38"/>
  <c r="H133" i="38" s="1"/>
  <c r="D134" i="47"/>
  <c r="H134" i="47" s="1"/>
  <c r="E109" i="51"/>
  <c r="H109" i="51" s="1"/>
  <c r="E109" i="56"/>
  <c r="H109" i="56" s="1"/>
  <c r="E109" i="55"/>
  <c r="H109" i="55" s="1"/>
  <c r="E109" i="57"/>
  <c r="H109" i="57" s="1"/>
  <c r="E109" i="53"/>
  <c r="H109" i="53" s="1"/>
  <c r="E109" i="52"/>
  <c r="H109" i="52" s="1"/>
  <c r="E109" i="48"/>
  <c r="H109" i="48" s="1"/>
  <c r="E109" i="50"/>
  <c r="H109" i="50" s="1"/>
  <c r="E109" i="49"/>
  <c r="H109" i="49" s="1"/>
  <c r="E109" i="44"/>
  <c r="H109" i="44" s="1"/>
  <c r="E109" i="47"/>
  <c r="H109" i="47" s="1"/>
  <c r="E109" i="46"/>
  <c r="H109" i="46" s="1"/>
  <c r="E109" i="38"/>
  <c r="H109" i="38" s="1"/>
  <c r="E109" i="45"/>
  <c r="H109" i="45" s="1"/>
  <c r="E95" i="52"/>
  <c r="H95" i="52" s="1"/>
  <c r="E95" i="55"/>
  <c r="H95" i="55" s="1"/>
  <c r="E95" i="47"/>
  <c r="H95" i="47" s="1"/>
  <c r="E95" i="50"/>
  <c r="H95" i="50" s="1"/>
  <c r="E95" i="57"/>
  <c r="H95" i="57" s="1"/>
  <c r="E95" i="53"/>
  <c r="H95" i="53" s="1"/>
  <c r="E95" i="44"/>
  <c r="H95" i="44" s="1"/>
  <c r="E95" i="56"/>
  <c r="H95" i="56" s="1"/>
  <c r="E95" i="49"/>
  <c r="H95" i="49" s="1"/>
  <c r="E95" i="48"/>
  <c r="H95" i="48" s="1"/>
  <c r="E95" i="51"/>
  <c r="H95" i="51" s="1"/>
  <c r="E95" i="46"/>
  <c r="H95" i="46" s="1"/>
  <c r="E95" i="45"/>
  <c r="H95" i="45" s="1"/>
  <c r="E95" i="38"/>
  <c r="H197" i="48"/>
  <c r="H220" i="48" s="1"/>
  <c r="F4" i="48" s="1"/>
  <c r="H197" i="57"/>
  <c r="H220" i="57" s="1"/>
  <c r="F4" i="57" s="1"/>
  <c r="D120" i="57"/>
  <c r="H120" i="57" s="1"/>
  <c r="D120" i="48"/>
  <c r="H120" i="48" s="1"/>
  <c r="D120" i="52"/>
  <c r="H120" i="52" s="1"/>
  <c r="D120" i="55"/>
  <c r="H120" i="55" s="1"/>
  <c r="D120" i="51"/>
  <c r="H120" i="51" s="1"/>
  <c r="D120" i="47"/>
  <c r="H120" i="47" s="1"/>
  <c r="D120" i="56"/>
  <c r="H120" i="56" s="1"/>
  <c r="D120" i="53"/>
  <c r="H120" i="53" s="1"/>
  <c r="D120" i="46"/>
  <c r="H120" i="46" s="1"/>
  <c r="D120" i="50"/>
  <c r="H120" i="50" s="1"/>
  <c r="D120" i="45"/>
  <c r="H120" i="45" s="1"/>
  <c r="D120" i="49"/>
  <c r="H120" i="49" s="1"/>
  <c r="D120" i="44"/>
  <c r="H120" i="44" s="1"/>
  <c r="D120" i="38"/>
  <c r="H120" i="38" s="1"/>
  <c r="H56" i="54"/>
  <c r="E34" i="51"/>
  <c r="H34" i="51" s="1"/>
  <c r="H56" i="51" s="1"/>
  <c r="E34" i="55"/>
  <c r="H34" i="55" s="1"/>
  <c r="E34" i="50"/>
  <c r="H34" i="50" s="1"/>
  <c r="E34" i="49"/>
  <c r="H34" i="49" s="1"/>
  <c r="E34" i="56"/>
  <c r="H34" i="56" s="1"/>
  <c r="E34" i="57"/>
  <c r="H34" i="57" s="1"/>
  <c r="E34" i="52"/>
  <c r="H34" i="52" s="1"/>
  <c r="E34" i="48"/>
  <c r="H34" i="48" s="1"/>
  <c r="E34" i="53"/>
  <c r="H34" i="53" s="1"/>
  <c r="E34" i="47"/>
  <c r="H34" i="47" s="1"/>
  <c r="E34" i="45"/>
  <c r="H34" i="45" s="1"/>
  <c r="E34" i="44"/>
  <c r="H34" i="44" s="1"/>
  <c r="E34" i="46"/>
  <c r="H34" i="46" s="1"/>
  <c r="E34" i="38"/>
  <c r="H34" i="38" s="1"/>
  <c r="D126" i="53"/>
  <c r="H126" i="53" s="1"/>
  <c r="D126" i="57"/>
  <c r="H126" i="57" s="1"/>
  <c r="D126" i="50"/>
  <c r="H126" i="50" s="1"/>
  <c r="D126" i="49"/>
  <c r="H126" i="49" s="1"/>
  <c r="D126" i="55"/>
  <c r="H126" i="55" s="1"/>
  <c r="D126" i="51"/>
  <c r="H126" i="51" s="1"/>
  <c r="D126" i="56"/>
  <c r="H126" i="56" s="1"/>
  <c r="D126" i="52"/>
  <c r="H126" i="52" s="1"/>
  <c r="D126" i="47"/>
  <c r="H126" i="47" s="1"/>
  <c r="D126" i="38"/>
  <c r="H126" i="38" s="1"/>
  <c r="D126" i="45"/>
  <c r="H126" i="45" s="1"/>
  <c r="D126" i="48"/>
  <c r="H126" i="48" s="1"/>
  <c r="D126" i="46"/>
  <c r="H126" i="46" s="1"/>
  <c r="D126" i="44"/>
  <c r="H126" i="44" s="1"/>
  <c r="E104" i="57"/>
  <c r="H104" i="57" s="1"/>
  <c r="E104" i="55"/>
  <c r="H104" i="55" s="1"/>
  <c r="E104" i="56"/>
  <c r="H104" i="56" s="1"/>
  <c r="E104" i="52"/>
  <c r="H104" i="52" s="1"/>
  <c r="E104" i="50"/>
  <c r="H104" i="50" s="1"/>
  <c r="E104" i="48"/>
  <c r="H104" i="48" s="1"/>
  <c r="E104" i="45"/>
  <c r="H104" i="45" s="1"/>
  <c r="E104" i="38"/>
  <c r="H104" i="38" s="1"/>
  <c r="E104" i="51"/>
  <c r="H104" i="51" s="1"/>
  <c r="E104" i="44"/>
  <c r="H104" i="44" s="1"/>
  <c r="E104" i="53"/>
  <c r="H104" i="53" s="1"/>
  <c r="E104" i="47"/>
  <c r="H104" i="47" s="1"/>
  <c r="E104" i="46"/>
  <c r="H104" i="46" s="1"/>
  <c r="E104" i="49"/>
  <c r="H104" i="49" s="1"/>
  <c r="D134" i="54"/>
  <c r="H134" i="54" s="1"/>
  <c r="D133" i="54"/>
  <c r="H133" i="54" s="1"/>
  <c r="H197" i="50"/>
  <c r="H220" i="50" s="1"/>
  <c r="F4" i="50" s="1"/>
  <c r="H211" i="38"/>
  <c r="H197" i="38"/>
  <c r="H134" i="38"/>
  <c r="H108" i="38"/>
  <c r="H45" i="38"/>
  <c r="H95" i="38"/>
  <c r="H138" i="53" l="1"/>
  <c r="H138" i="54"/>
  <c r="H138" i="50"/>
  <c r="H138" i="48"/>
  <c r="H220" i="53"/>
  <c r="H115" i="50"/>
  <c r="H115" i="57"/>
  <c r="H67" i="44"/>
  <c r="H68" i="44"/>
  <c r="H69" i="44"/>
  <c r="H66" i="44"/>
  <c r="H56" i="44"/>
  <c r="H67" i="57"/>
  <c r="H66" i="57"/>
  <c r="H69" i="57"/>
  <c r="H68" i="57"/>
  <c r="H56" i="57"/>
  <c r="H138" i="46"/>
  <c r="H138" i="57"/>
  <c r="H115" i="46"/>
  <c r="H69" i="49"/>
  <c r="H66" i="49"/>
  <c r="H68" i="49"/>
  <c r="H56" i="49"/>
  <c r="H67" i="49"/>
  <c r="H69" i="56"/>
  <c r="H67" i="56"/>
  <c r="H66" i="56"/>
  <c r="H68" i="56"/>
  <c r="H56" i="56"/>
  <c r="H67" i="52"/>
  <c r="H56" i="52"/>
  <c r="H68" i="52"/>
  <c r="H66" i="52"/>
  <c r="H69" i="52"/>
  <c r="H115" i="47"/>
  <c r="H115" i="49"/>
  <c r="H69" i="48"/>
  <c r="H56" i="48"/>
  <c r="H68" i="48"/>
  <c r="H67" i="48"/>
  <c r="H66" i="48"/>
  <c r="H138" i="56"/>
  <c r="H138" i="47"/>
  <c r="H115" i="44"/>
  <c r="H183" i="44" s="1"/>
  <c r="E4" i="44" s="1"/>
  <c r="H115" i="51"/>
  <c r="H67" i="51"/>
  <c r="H66" i="51"/>
  <c r="H69" i="51"/>
  <c r="H68" i="51"/>
  <c r="H138" i="44"/>
  <c r="H138" i="51"/>
  <c r="H115" i="45"/>
  <c r="H115" i="48"/>
  <c r="H69" i="47"/>
  <c r="H66" i="47"/>
  <c r="H68" i="47"/>
  <c r="H67" i="47"/>
  <c r="H56" i="47"/>
  <c r="H68" i="50"/>
  <c r="H69" i="50"/>
  <c r="H67" i="50"/>
  <c r="H66" i="50"/>
  <c r="H82" i="50" s="1"/>
  <c r="H56" i="50"/>
  <c r="H138" i="49"/>
  <c r="H138" i="55"/>
  <c r="H115" i="52"/>
  <c r="H115" i="55"/>
  <c r="H66" i="45"/>
  <c r="H68" i="45"/>
  <c r="H69" i="45"/>
  <c r="H56" i="45"/>
  <c r="H67" i="45"/>
  <c r="H66" i="53"/>
  <c r="H68" i="53"/>
  <c r="H69" i="53"/>
  <c r="H67" i="53"/>
  <c r="H56" i="53"/>
  <c r="H183" i="54"/>
  <c r="H115" i="56"/>
  <c r="H138" i="45"/>
  <c r="H138" i="52"/>
  <c r="H115" i="53"/>
  <c r="H82" i="54"/>
  <c r="H84" i="54" s="1"/>
  <c r="D4" i="54" s="1"/>
  <c r="H67" i="46"/>
  <c r="H66" i="46"/>
  <c r="H68" i="46"/>
  <c r="H69" i="46"/>
  <c r="H56" i="46"/>
  <c r="H66" i="55"/>
  <c r="H69" i="55"/>
  <c r="H56" i="55"/>
  <c r="H67" i="55"/>
  <c r="H68" i="55"/>
  <c r="H67" i="38"/>
  <c r="H69" i="38"/>
  <c r="H68" i="38"/>
  <c r="H66" i="38"/>
  <c r="H115" i="38"/>
  <c r="H56" i="38"/>
  <c r="H220" i="38"/>
  <c r="B104" i="37"/>
  <c r="H82" i="46" l="1"/>
  <c r="H84" i="46" s="1"/>
  <c r="D4" i="46" s="1"/>
  <c r="H183" i="46"/>
  <c r="H236" i="46" s="1"/>
  <c r="H183" i="45"/>
  <c r="E4" i="45" s="1"/>
  <c r="H183" i="57"/>
  <c r="E4" i="57" s="1"/>
  <c r="H183" i="52"/>
  <c r="E4" i="52" s="1"/>
  <c r="H183" i="49"/>
  <c r="E4" i="49" s="1"/>
  <c r="H82" i="49"/>
  <c r="H84" i="49" s="1"/>
  <c r="H82" i="45"/>
  <c r="H84" i="45" s="1"/>
  <c r="H183" i="47"/>
  <c r="E4" i="47" s="1"/>
  <c r="H82" i="57"/>
  <c r="H183" i="51"/>
  <c r="E4" i="51" s="1"/>
  <c r="H82" i="55"/>
  <c r="H84" i="55" s="1"/>
  <c r="H82" i="53"/>
  <c r="H183" i="55"/>
  <c r="E4" i="55" s="1"/>
  <c r="H183" i="56"/>
  <c r="H82" i="48"/>
  <c r="H84" i="48" s="1"/>
  <c r="H82" i="52"/>
  <c r="H84" i="52" s="1"/>
  <c r="F4" i="53"/>
  <c r="H82" i="56"/>
  <c r="H84" i="56" s="1"/>
  <c r="D4" i="56" s="1"/>
  <c r="H82" i="44"/>
  <c r="H84" i="44" s="1"/>
  <c r="H183" i="48"/>
  <c r="E4" i="48" s="1"/>
  <c r="H84" i="57"/>
  <c r="H236" i="54"/>
  <c r="E4" i="54"/>
  <c r="H84" i="50"/>
  <c r="H82" i="47"/>
  <c r="H84" i="47" s="1"/>
  <c r="H82" i="51"/>
  <c r="H84" i="51" s="1"/>
  <c r="H183" i="53"/>
  <c r="H183" i="50"/>
  <c r="E4" i="50" s="1"/>
  <c r="F4" i="38"/>
  <c r="H183" i="38"/>
  <c r="H82" i="38"/>
  <c r="C101" i="37"/>
  <c r="C99" i="37"/>
  <c r="C100" i="37"/>
  <c r="C102" i="37"/>
  <c r="C103" i="37"/>
  <c r="B108" i="37" l="1"/>
  <c r="E4" i="46"/>
  <c r="C108" i="37"/>
  <c r="B109" i="37"/>
  <c r="F110" i="37"/>
  <c r="H236" i="47"/>
  <c r="D4" i="47"/>
  <c r="D4" i="57"/>
  <c r="H236" i="57"/>
  <c r="H236" i="52"/>
  <c r="D4" i="52"/>
  <c r="H236" i="55"/>
  <c r="D4" i="55"/>
  <c r="H236" i="48"/>
  <c r="D4" i="48"/>
  <c r="H236" i="44"/>
  <c r="D4" i="44"/>
  <c r="D4" i="51"/>
  <c r="H236" i="51"/>
  <c r="H84" i="53"/>
  <c r="H236" i="56"/>
  <c r="E4" i="56"/>
  <c r="H236" i="45"/>
  <c r="D4" i="45"/>
  <c r="H4" i="54"/>
  <c r="F100" i="37"/>
  <c r="E4" i="53"/>
  <c r="F109" i="37"/>
  <c r="H236" i="49"/>
  <c r="D4" i="49"/>
  <c r="B111" i="37"/>
  <c r="E111" i="37" s="1"/>
  <c r="C110" i="37"/>
  <c r="C109" i="37"/>
  <c r="B110" i="37"/>
  <c r="F80" i="37"/>
  <c r="H4" i="46"/>
  <c r="D4" i="50"/>
  <c r="H236" i="50"/>
  <c r="E4" i="38"/>
  <c r="H84" i="38"/>
  <c r="C104" i="37"/>
  <c r="B87" i="37"/>
  <c r="C77" i="37" s="1"/>
  <c r="F102" i="37" l="1"/>
  <c r="G102" i="37" s="1"/>
  <c r="H4" i="56"/>
  <c r="F108" i="37"/>
  <c r="H236" i="53"/>
  <c r="D4" i="53"/>
  <c r="F101" i="37"/>
  <c r="G101" i="37" s="1"/>
  <c r="H4" i="55"/>
  <c r="H4" i="51"/>
  <c r="F85" i="37"/>
  <c r="H4" i="52"/>
  <c r="F86" i="37"/>
  <c r="F83" i="37"/>
  <c r="H4" i="49"/>
  <c r="H4" i="57"/>
  <c r="F103" i="37"/>
  <c r="G103" i="37" s="1"/>
  <c r="F78" i="37"/>
  <c r="H4" i="44"/>
  <c r="F79" i="37"/>
  <c r="H4" i="45"/>
  <c r="F84" i="37"/>
  <c r="H4" i="50"/>
  <c r="F82" i="37"/>
  <c r="H4" i="48"/>
  <c r="F81" i="37"/>
  <c r="H4" i="47"/>
  <c r="G100" i="37"/>
  <c r="D4" i="38"/>
  <c r="H236" i="38"/>
  <c r="E108" i="37"/>
  <c r="E110" i="37"/>
  <c r="E109" i="37"/>
  <c r="C81" i="37"/>
  <c r="C80" i="37"/>
  <c r="C79" i="37"/>
  <c r="C78" i="37"/>
  <c r="C86" i="37"/>
  <c r="C84" i="37"/>
  <c r="C82" i="37"/>
  <c r="F111" i="37" l="1"/>
  <c r="F99" i="37"/>
  <c r="G99" i="37" s="1"/>
  <c r="G104" i="37" s="1"/>
  <c r="G105" i="37" s="1"/>
  <c r="H4" i="53"/>
  <c r="F77" i="37"/>
  <c r="H4" i="38"/>
  <c r="G82" i="37"/>
  <c r="D87" i="37"/>
  <c r="E81" i="37" l="1"/>
  <c r="E77" i="37"/>
  <c r="E80" i="37"/>
  <c r="E79" i="37"/>
  <c r="E83" i="37"/>
  <c r="E82" i="37"/>
  <c r="E84" i="37"/>
  <c r="E86" i="37"/>
  <c r="E78" i="37"/>
  <c r="E85" i="37"/>
  <c r="B117" i="37" l="1"/>
  <c r="E87" i="37"/>
  <c r="G77" i="37"/>
  <c r="D104" i="37"/>
  <c r="E99" i="37" s="1"/>
  <c r="E103" i="37" l="1"/>
  <c r="E101" i="37"/>
  <c r="E102" i="37"/>
  <c r="E100" i="37"/>
  <c r="E64" i="37"/>
  <c r="C64" i="37"/>
  <c r="E104" i="37" l="1"/>
  <c r="C65" i="37"/>
  <c r="G88" i="37" s="1"/>
  <c r="G84" i="37" l="1"/>
  <c r="G80" i="37"/>
  <c r="C85" i="37"/>
  <c r="G85" i="37" s="1"/>
  <c r="C83" i="37"/>
  <c r="G81" i="37"/>
  <c r="G79" i="37"/>
  <c r="G86" i="37"/>
  <c r="G78" i="37"/>
  <c r="B120" i="37" l="1"/>
  <c r="B116" i="37"/>
  <c r="F116" i="37" s="1"/>
  <c r="B124" i="37"/>
  <c r="B93" i="37"/>
  <c r="B92" i="37"/>
  <c r="F93" i="37"/>
  <c r="F91" i="37"/>
  <c r="F94" i="37"/>
  <c r="B91" i="37"/>
  <c r="B94" i="37"/>
  <c r="E94" i="37" s="1"/>
  <c r="C92" i="37"/>
  <c r="C91" i="37"/>
  <c r="C93" i="37"/>
  <c r="F92" i="37"/>
  <c r="B121" i="37"/>
  <c r="B122" i="37"/>
  <c r="B123" i="37"/>
  <c r="G83" i="37"/>
  <c r="G87" i="37" s="1"/>
  <c r="C87" i="37"/>
  <c r="E93" i="37" l="1"/>
  <c r="E91" i="37"/>
  <c r="E92" i="37"/>
  <c r="F117" i="37"/>
</calcChain>
</file>

<file path=xl/sharedStrings.xml><?xml version="1.0" encoding="utf-8"?>
<sst xmlns="http://schemas.openxmlformats.org/spreadsheetml/2006/main" count="6862" uniqueCount="601">
  <si>
    <t>Description</t>
  </si>
  <si>
    <t>Percentage of coverage</t>
  </si>
  <si>
    <t>Area</t>
  </si>
  <si>
    <t>Length</t>
  </si>
  <si>
    <t>Unit</t>
  </si>
  <si>
    <t>e.g. MET, bare precast concrete</t>
  </si>
  <si>
    <t>Total C1</t>
  </si>
  <si>
    <t>Total C2</t>
  </si>
  <si>
    <t>Category</t>
  </si>
  <si>
    <t>Struct</t>
  </si>
  <si>
    <t>Arch</t>
  </si>
  <si>
    <t>M&amp;E</t>
  </si>
  <si>
    <t>Bonus</t>
  </si>
  <si>
    <t>(Innovation)</t>
  </si>
  <si>
    <t>Residential (Landed)</t>
  </si>
  <si>
    <t>Industrial</t>
  </si>
  <si>
    <t>Commercial</t>
  </si>
  <si>
    <t>Max allocated points (a)</t>
  </si>
  <si>
    <t>% of area (b)</t>
  </si>
  <si>
    <t>Total</t>
  </si>
  <si>
    <t>% of length (b)</t>
  </si>
  <si>
    <t>% of coverage</t>
  </si>
  <si>
    <t>Total (Average)</t>
  </si>
  <si>
    <t>Streamline Manpower</t>
  </si>
  <si>
    <t>Project Reference No.:</t>
  </si>
  <si>
    <t>Description of building works</t>
  </si>
  <si>
    <t>Location Description</t>
  </si>
  <si>
    <t>New Work</t>
  </si>
  <si>
    <t>Work within existing building</t>
  </si>
  <si>
    <t>Sub GFA</t>
  </si>
  <si>
    <t>Total GFA</t>
  </si>
  <si>
    <t>Please indicate one of the followings (this is a compulsory field):</t>
  </si>
  <si>
    <t>PART I: PROJECT DETAILS</t>
  </si>
  <si>
    <t>m²</t>
  </si>
  <si>
    <t>Block No. / Name</t>
  </si>
  <si>
    <t>TOTAL</t>
  </si>
  <si>
    <t>Prefabrication Level (%)</t>
  </si>
  <si>
    <t>(a) Structural System</t>
  </si>
  <si>
    <t>(b) Wall System</t>
  </si>
  <si>
    <t>Constructed Floor Area (m²)</t>
  </si>
  <si>
    <t>Select Category</t>
  </si>
  <si>
    <t>points</t>
  </si>
  <si>
    <t>Maximum</t>
  </si>
  <si>
    <t>A. STRUCTURAL SYSTEM</t>
  </si>
  <si>
    <t>Private Residential (Non-Landed)</t>
  </si>
  <si>
    <t>Column1</t>
  </si>
  <si>
    <t>Column2</t>
  </si>
  <si>
    <t>Column3</t>
  </si>
  <si>
    <t>Column4</t>
  </si>
  <si>
    <t>-</t>
  </si>
  <si>
    <t>Nos.</t>
  </si>
  <si>
    <t>B. ARCHITECTURAL SYSTEM</t>
  </si>
  <si>
    <t>B-Score
(a) x (b)</t>
  </si>
  <si>
    <t>Buildable Design Score (c)</t>
  </si>
  <si>
    <t>Percentage of Floor Area % (b)</t>
  </si>
  <si>
    <t>See Table A</t>
  </si>
  <si>
    <t>See Table B</t>
  </si>
  <si>
    <t>Total height of all voids (m)</t>
  </si>
  <si>
    <t>Total height of building (m)</t>
  </si>
  <si>
    <t>Scenario based on Max Offset (m) OR % of Offset floors in Table B</t>
  </si>
  <si>
    <t>Total A1 + A2</t>
  </si>
  <si>
    <t>Total B1 + B2</t>
  </si>
  <si>
    <t>B-Score</t>
  </si>
  <si>
    <t>C. MEP SYSTEM</t>
  </si>
  <si>
    <t>≥ 65% to &lt;80%</t>
  </si>
  <si>
    <t>≥ 80%</t>
  </si>
  <si>
    <t>≥40 Repetitions</t>
  </si>
  <si>
    <t>&lt;40 Repetitions</t>
  </si>
  <si>
    <t>Total B-Score (A + B + C + D) (out of 120 points)</t>
  </si>
  <si>
    <t>Points</t>
  </si>
  <si>
    <t>For mixed development and A&amp;A project, please indicate the GFA for each category and type of work, where applicable.</t>
  </si>
  <si>
    <t>Scenario</t>
  </si>
  <si>
    <t>Nil</t>
  </si>
  <si>
    <t>Max Offset</t>
  </si>
  <si>
    <t>% of Offset Floors</t>
  </si>
  <si>
    <t>&lt; 15</t>
  </si>
  <si>
    <t>&lt; 45</t>
  </si>
  <si>
    <t>&lt; 90</t>
  </si>
  <si>
    <t>&lt; 135</t>
  </si>
  <si>
    <t>&gt;= 135</t>
  </si>
  <si>
    <t>Wall Length (m)</t>
  </si>
  <si>
    <t>Percentage of Wall Length %</t>
  </si>
  <si>
    <t>Apportionate Buildable Design Score 
(b) x (c)</t>
  </si>
  <si>
    <t>(a) PPVC</t>
  </si>
  <si>
    <t>(b) MET</t>
  </si>
  <si>
    <t>(d) APCS</t>
  </si>
  <si>
    <t>(e) MEP System</t>
  </si>
  <si>
    <t>(c) Structural Steel</t>
  </si>
  <si>
    <t>PART V: COMPUTATION OF BUILDABLE DESIGN SCORE</t>
  </si>
  <si>
    <t>Category (Please Select)</t>
  </si>
  <si>
    <t>Qualified Person for Architectural Works</t>
  </si>
  <si>
    <t>QP Name</t>
  </si>
  <si>
    <t>Firm Name</t>
  </si>
  <si>
    <t>Firm Address</t>
  </si>
  <si>
    <t>Date (DD/MM/YYYY)</t>
  </si>
  <si>
    <t>Tel No.</t>
  </si>
  <si>
    <t>Email</t>
  </si>
  <si>
    <t>Qualified Person for Structural Works</t>
  </si>
  <si>
    <t>Structural System</t>
  </si>
  <si>
    <t>Architectural System</t>
  </si>
  <si>
    <t>MEP System</t>
  </si>
  <si>
    <t>Apportionate Buildable Design Score</t>
  </si>
  <si>
    <t>Total Apportionate Buildable Design Score</t>
  </si>
  <si>
    <t>Innovation</t>
  </si>
  <si>
    <t>UEN No.</t>
  </si>
  <si>
    <t>Please select the relevant category of development and enter the corresponding GFA</t>
  </si>
  <si>
    <t>Note: New work includes extension / addition outside existing building</t>
  </si>
  <si>
    <t>Prefabricated
Area (m2)</t>
  </si>
  <si>
    <t>Total C3</t>
  </si>
  <si>
    <t>Total for MEP system (C = C1 + C2 + C3)</t>
  </si>
  <si>
    <t>System</t>
  </si>
  <si>
    <t>Capped Total</t>
  </si>
  <si>
    <t>Constructed Floor Area (m2)</t>
  </si>
  <si>
    <t>e.g. High-strength / lightweight materials - high strength steel reinforcement</t>
  </si>
  <si>
    <t>Simplicity &amp; Modularization</t>
  </si>
  <si>
    <t>Coverage (%)</t>
  </si>
  <si>
    <t>≥65% to &lt;80%</t>
  </si>
  <si>
    <t>≥80%</t>
  </si>
  <si>
    <t>e.g. To state system</t>
  </si>
  <si>
    <t>&lt;30%</t>
  </si>
  <si>
    <t>≥ 30%</t>
  </si>
  <si>
    <t>e.g. Prefabricated organic components - precast wavy façade</t>
  </si>
  <si>
    <t>e.g. Prefabricated Kitchen Unit (PKU) or Prefabricated Common Toilet (PCT)</t>
  </si>
  <si>
    <t>Total Qualifying Area (m2)</t>
  </si>
  <si>
    <t>PRE-REQUISITES</t>
  </si>
  <si>
    <t>For Residential Non-Landed (RNL) Projects</t>
  </si>
  <si>
    <r>
      <t xml:space="preserve">For </t>
    </r>
    <r>
      <rPr>
        <b/>
        <u/>
        <sz val="12"/>
        <color theme="1"/>
        <rFont val="Arial"/>
        <family val="2"/>
      </rPr>
      <t xml:space="preserve">All </t>
    </r>
    <r>
      <rPr>
        <b/>
        <sz val="12"/>
        <color theme="1"/>
        <rFont val="Arial"/>
        <family val="2"/>
      </rPr>
      <t>Projects</t>
    </r>
  </si>
  <si>
    <t>Total for structural system (A = A1 + A2 + A3 + A4 + A5 + A6)</t>
  </si>
  <si>
    <t>Denominator</t>
  </si>
  <si>
    <t>All column / wall / façade wall / HHS / refuse chute / bathrooms (Nos.)</t>
  </si>
  <si>
    <t>All columns / walls (Nos.)</t>
  </si>
  <si>
    <t>All beams / column - beam junctions (Nos.)</t>
  </si>
  <si>
    <t>All non-structural walls (Nos.)</t>
  </si>
  <si>
    <t>All parapet walls / staircase (Nos.)</t>
  </si>
  <si>
    <t>Total floor area of block (m2)</t>
  </si>
  <si>
    <t>D. INNOVATIONS AND OTHERS</t>
  </si>
  <si>
    <t>Prefab components / PPVC / PBU / MEP accredited under PAS / MAS</t>
  </si>
  <si>
    <t>Total for Innovations system and others (D)</t>
  </si>
  <si>
    <t>Total B3 + B4</t>
  </si>
  <si>
    <t>Total for architectural system (B = B1 + B2 + B3 + B4 + B5 + B6 + B7)</t>
  </si>
  <si>
    <t>Total B7 (Max -4 pts)</t>
  </si>
  <si>
    <t>Structural</t>
  </si>
  <si>
    <t>Architectural</t>
  </si>
  <si>
    <t>MEP</t>
  </si>
  <si>
    <t>Pole system wardrobe / Modular kitchen cabinets</t>
  </si>
  <si>
    <t>Vertical repetition of structural floor layout</t>
  </si>
  <si>
    <t>Simplicity</t>
  </si>
  <si>
    <t>Brickwall / blockwall</t>
  </si>
  <si>
    <t>Precision blockwall</t>
  </si>
  <si>
    <t>Beam-slab system</t>
  </si>
  <si>
    <t>CIS wall</t>
  </si>
  <si>
    <t>Flat plate / Flat slab</t>
  </si>
  <si>
    <t>Cast In-situ (CIS) System</t>
  </si>
  <si>
    <t>Common M&amp;E bracket (at least 3 M&amp;E services)</t>
  </si>
  <si>
    <t>Lightweight concrete panel</t>
  </si>
  <si>
    <t>Pre-insulated mechanical piping</t>
  </si>
  <si>
    <t>Power float concrete floor</t>
  </si>
  <si>
    <t>Precast wall</t>
  </si>
  <si>
    <t>At least 1 prefabricated component</t>
  </si>
  <si>
    <t>Flexible water pipes</t>
  </si>
  <si>
    <t>Onsite dry applied finishes e.g. vinyl, raised floor, carpet, engineered stone flooring, engineered wood flooring</t>
  </si>
  <si>
    <t>Curtain wall / Full height glass partition</t>
  </si>
  <si>
    <t>Flexible sprinkler dropper</t>
  </si>
  <si>
    <t>Prefinished ceiling</t>
  </si>
  <si>
    <t>Drywall partition</t>
  </si>
  <si>
    <t>At least 2 prefabricated component</t>
  </si>
  <si>
    <t xml:space="preserve">Individual Prefabricated Components </t>
  </si>
  <si>
    <t>APCS</t>
  </si>
  <si>
    <t>Prefabricated MEP plant modules</t>
  </si>
  <si>
    <t>Precast wall off-form</t>
  </si>
  <si>
    <t>Hybrid system of SS and precast RC</t>
  </si>
  <si>
    <t>Prefabricated MEP horizontal / vertical modules</t>
  </si>
  <si>
    <t>Prefabricated and prefinished slab e.g. MET slab for sports halls</t>
  </si>
  <si>
    <t>Prefabricated and prefinished wall</t>
  </si>
  <si>
    <t>SS</t>
  </si>
  <si>
    <t>Advanced Prefabricated Systems</t>
  </si>
  <si>
    <t>Prefabricated Bathroom Unit (PBU)</t>
  </si>
  <si>
    <t>Hybrid system of MET with SS / precast RC with mechanical connections</t>
  </si>
  <si>
    <t>Prefabricated MEP modules integrated with structural / architectural system e.g. working platform, catwalk</t>
  </si>
  <si>
    <t>Prefabricated and prefinished ceiling/floor with MEP services</t>
  </si>
  <si>
    <t>Prefabricated and prefinished wall with MEP services</t>
  </si>
  <si>
    <t>MET</t>
  </si>
  <si>
    <t xml:space="preserve">Fully Integrated Sub-assemblies </t>
  </si>
  <si>
    <t>PPVC</t>
  </si>
  <si>
    <t>Fully Integrated System</t>
  </si>
  <si>
    <t>Commercial, School, Institutional and Others</t>
  </si>
  <si>
    <t>Architectural (Floor)</t>
  </si>
  <si>
    <t>Architectural (Wall)</t>
  </si>
  <si>
    <t>Buildability Matrix Point Allocation - COP 2020</t>
  </si>
  <si>
    <r>
      <t>Prefabricated and pre-insulated duct for air-conditioning system</t>
    </r>
    <r>
      <rPr>
        <b/>
        <sz val="12"/>
        <color theme="1"/>
        <rFont val="Arial"/>
        <family val="2"/>
      </rPr>
      <t xml:space="preserve"> (≥ 65%)</t>
    </r>
    <r>
      <rPr>
        <sz val="12"/>
        <color theme="1"/>
        <rFont val="Arial"/>
        <family val="2"/>
      </rPr>
      <t xml:space="preserve">
</t>
    </r>
  </si>
  <si>
    <t>3.2(a)</t>
  </si>
  <si>
    <t>3.2(b)</t>
  </si>
  <si>
    <t>3.2(d)</t>
  </si>
  <si>
    <t>3.2(f)</t>
  </si>
  <si>
    <t>4</t>
  </si>
  <si>
    <t>A2</t>
  </si>
  <si>
    <t>A1</t>
  </si>
  <si>
    <t>6.1</t>
  </si>
  <si>
    <t>6.2</t>
  </si>
  <si>
    <t>3.2(c)</t>
  </si>
  <si>
    <t>3.2(e)</t>
  </si>
  <si>
    <t>Mass Engineered Timber (MET) / Hybrid system of MET with structural steel / precast concrete</t>
  </si>
  <si>
    <t>Flat plate / flat slab</t>
  </si>
  <si>
    <t>4.1(a)</t>
  </si>
  <si>
    <t>4.1(b)</t>
  </si>
  <si>
    <t>Prefabricated &amp; prefinished wall with MEP services</t>
  </si>
  <si>
    <t>Prefabricated &amp; prefinished wall / Precast wall off-form</t>
  </si>
  <si>
    <t>Curtain wall / Full height glass partition / Prefabricated railing</t>
  </si>
  <si>
    <t>Cast in-situ wall</t>
  </si>
  <si>
    <t>Other structural system</t>
  </si>
  <si>
    <t>Cast in-situ</t>
  </si>
  <si>
    <t>Other system not listed above (Please seek BCA's advice on the points to be allocated)</t>
  </si>
  <si>
    <t>DfMA structural system</t>
  </si>
  <si>
    <t>Mechanical connection for precast column / precast wall (horizontal joints) e.g. column shoes, grouted sleeves, spiral connector</t>
  </si>
  <si>
    <t>Mechanical connection for precast beam (e.g. telescopic beam connector, grouted sleeves) / Integrated prefabricated column and beam junction (e.g. Lotus-Root system, slim floor system e.g. Deltabeam))</t>
  </si>
  <si>
    <t>Mechanical connection for precast wall (vertical joints) e.g. flexible loops</t>
  </si>
  <si>
    <t>Mechanical connection for other precast components e.g. mechanical connections for parapet walls, staircases. Staircase flight and landing slabs shall be in precast concrete</t>
  </si>
  <si>
    <t>A3</t>
  </si>
  <si>
    <t>7.3(a)</t>
  </si>
  <si>
    <t>7.3(b)</t>
  </si>
  <si>
    <t>7.3(d)</t>
  </si>
  <si>
    <t>A4</t>
  </si>
  <si>
    <t>A5</t>
  </si>
  <si>
    <t>A6</t>
  </si>
  <si>
    <r>
      <t xml:space="preserve">Mechanical connections </t>
    </r>
    <r>
      <rPr>
        <b/>
        <sz val="12"/>
        <color theme="1"/>
        <rFont val="Arial"/>
        <family val="2"/>
      </rPr>
      <t>(only if points are not claimed under Item 3.2 APCS)</t>
    </r>
  </si>
  <si>
    <t>For precast column / precast wall (horizontal joints) e.g. column shoes, grouted sleeves, spiral connector</t>
  </si>
  <si>
    <t>For precast beam (e.g. telescopic beam connector, grouted sleeves) / Integrated prefabricated column and beam junction (e.g. Lotus-Root system, slim floor system e.g. Deltabeam))</t>
  </si>
  <si>
    <t>For precast wall (vertical joints) e.g. flexible loops</t>
  </si>
  <si>
    <t>For other precast components e.g. mechanical connections for parapet walls, staircases. Staircase flight and landing slabs shall be in precast concrete</t>
  </si>
  <si>
    <t>Modularization</t>
  </si>
  <si>
    <t>Columns (3 most common sizes in module of 0.5M)</t>
  </si>
  <si>
    <t>Beams (3 most common sizes in module of 0.5M)</t>
  </si>
  <si>
    <t>Industry Standardization and Others</t>
  </si>
  <si>
    <t>7.3(c)</t>
  </si>
  <si>
    <t>Other wall system</t>
  </si>
  <si>
    <t>Cast in-situ components / Blockwall</t>
  </si>
  <si>
    <t>B3</t>
  </si>
  <si>
    <t>B4</t>
  </si>
  <si>
    <t>B5</t>
  </si>
  <si>
    <t>12.1</t>
  </si>
  <si>
    <t>12.2</t>
  </si>
  <si>
    <t>B6</t>
  </si>
  <si>
    <t>13.</t>
  </si>
  <si>
    <t>13.1</t>
  </si>
  <si>
    <t>13.2</t>
  </si>
  <si>
    <t>13.3</t>
  </si>
  <si>
    <t>13.4</t>
  </si>
  <si>
    <t>14.</t>
  </si>
  <si>
    <t>14.1</t>
  </si>
  <si>
    <t>14.2</t>
  </si>
  <si>
    <t>15.1</t>
  </si>
  <si>
    <t>15.2</t>
  </si>
  <si>
    <t>B7</t>
  </si>
  <si>
    <t>16.1</t>
  </si>
  <si>
    <t>16.2</t>
  </si>
  <si>
    <t>16.3</t>
  </si>
  <si>
    <t>Demerit Points</t>
  </si>
  <si>
    <t>Cast in-situ floor with transfer beam / cantilever transfer beam</t>
  </si>
  <si>
    <t>Inclined columns</t>
  </si>
  <si>
    <t>Non-functional void on slab (if applicable, demerit point is -1)</t>
  </si>
  <si>
    <t>Other finishes</t>
  </si>
  <si>
    <t>Other system not listed (Please seek BCA's advice on the points to be allocated)</t>
  </si>
  <si>
    <t>Modularization and Others</t>
  </si>
  <si>
    <t>C1</t>
  </si>
  <si>
    <t>Prefabricated MEP modules integrated with structural or architectural system e.g. working platform / catwalk / façade / ceiling / slab, etc.</t>
  </si>
  <si>
    <t>Prefabricated MEP vertical modules e.g. water and gas risers, hosereel risers</t>
  </si>
  <si>
    <t>Prefabricated MEP horizontal modules e.g. services at common corridors on 1st storey and typical floors</t>
  </si>
  <si>
    <t>Prefabricated MEP plant module e.g. booster pumps, transfer pumps, fire fighting pumps</t>
  </si>
  <si>
    <t>Pre-insulated mechanical piping e.g. chilled water pipes</t>
  </si>
  <si>
    <t>C2</t>
  </si>
  <si>
    <t>DfMA MEP Components</t>
  </si>
  <si>
    <t>C3</t>
  </si>
  <si>
    <t>Mechanical connection for prefabricated MEP modules</t>
  </si>
  <si>
    <t>Industry standardized prefabricated pump skids for water and firefighting services</t>
  </si>
  <si>
    <t>D1</t>
  </si>
  <si>
    <t>Innovative System (Please seek BCA's advice on the points to be allocated)</t>
  </si>
  <si>
    <t>Others</t>
  </si>
  <si>
    <t>D2</t>
  </si>
  <si>
    <t>(a)</t>
  </si>
  <si>
    <t>(b)</t>
  </si>
  <si>
    <t>(c)</t>
  </si>
  <si>
    <t>Large format tiles</t>
  </si>
  <si>
    <t>+</t>
  </si>
  <si>
    <t>=</t>
  </si>
  <si>
    <t>e.g. To state system, MET, bare precast concrete</t>
  </si>
  <si>
    <r>
      <t xml:space="preserve">Floor mesh </t>
    </r>
    <r>
      <rPr>
        <b/>
        <sz val="12"/>
        <rFont val="Arial"/>
        <family val="2"/>
      </rPr>
      <t>(≥ 65%)</t>
    </r>
    <r>
      <rPr>
        <sz val="12"/>
        <rFont val="Arial"/>
        <family val="2"/>
      </rPr>
      <t xml:space="preserve"> (See Note A.1)
</t>
    </r>
    <r>
      <rPr>
        <b/>
        <sz val="12"/>
        <rFont val="Arial"/>
        <family val="2"/>
      </rPr>
      <t/>
    </r>
  </si>
  <si>
    <r>
      <t xml:space="preserve">Drywall partition (See Note A.3)
</t>
    </r>
    <r>
      <rPr>
        <b/>
        <sz val="12"/>
        <rFont val="Arial"/>
        <family val="2"/>
      </rPr>
      <t>(All internal dry areas excluding partywall / toilet wall / kitchen wall)</t>
    </r>
    <r>
      <rPr>
        <sz val="12"/>
        <rFont val="Arial"/>
        <family val="2"/>
      </rPr>
      <t xml:space="preserve"> </t>
    </r>
  </si>
  <si>
    <r>
      <t xml:space="preserve">Precast household shelter </t>
    </r>
    <r>
      <rPr>
        <b/>
        <sz val="12"/>
        <rFont val="Arial"/>
        <family val="2"/>
      </rPr>
      <t>(≥ 65%)</t>
    </r>
    <r>
      <rPr>
        <sz val="12"/>
        <rFont val="Arial"/>
        <family val="2"/>
      </rPr>
      <t xml:space="preserve"> (See Note A.4)
</t>
    </r>
    <r>
      <rPr>
        <b/>
        <sz val="12"/>
        <rFont val="Arial"/>
        <family val="2"/>
      </rPr>
      <t/>
    </r>
  </si>
  <si>
    <t>Prefabricated Prefinished Volumetric Construction (PPVC) (See Note B.1)</t>
  </si>
  <si>
    <t>Structural steel / Hybrid system of structural steel and precast concrete (see Note B.2)</t>
  </si>
  <si>
    <t>Drywall partition for party wall / wet areas
(For Residential Non-landed projects)</t>
  </si>
  <si>
    <t>Drywall partition for other areas</t>
  </si>
  <si>
    <t>Precision blockwall (See Note B.6)</t>
  </si>
  <si>
    <t>Brickwall / blockwall (See Note B.7)</t>
  </si>
  <si>
    <t>Lightweight concrete panel (See Note B.5)</t>
  </si>
  <si>
    <t>Prefabricated Kitchen Unit (PKU) accepted by Building Innovation Panel (BIP)</t>
  </si>
  <si>
    <t>e.g. To state PKU system</t>
  </si>
  <si>
    <t>Industry Standardization</t>
  </si>
  <si>
    <t>17.1</t>
  </si>
  <si>
    <t>17.2</t>
  </si>
  <si>
    <t>17.3</t>
  </si>
  <si>
    <t>B1</t>
  </si>
  <si>
    <t>B2</t>
  </si>
  <si>
    <t>e.g. Innovative structural connections (See Note C.1)</t>
  </si>
  <si>
    <r>
      <t>Industry standard door structural openings (width)</t>
    </r>
    <r>
      <rPr>
        <b/>
        <sz val="12"/>
        <color theme="1"/>
        <rFont val="Arial"/>
        <family val="2"/>
      </rPr>
      <t xml:space="preserve"> (≥ 65%)</t>
    </r>
    <r>
      <rPr>
        <sz val="12"/>
        <color theme="1"/>
        <rFont val="Arial"/>
        <family val="2"/>
      </rPr>
      <t xml:space="preserve"> (See Note A.5)
</t>
    </r>
  </si>
  <si>
    <r>
      <t>Industry standard precast refuse chutes</t>
    </r>
    <r>
      <rPr>
        <b/>
        <sz val="12"/>
        <color theme="1"/>
        <rFont val="Arial"/>
        <family val="2"/>
      </rPr>
      <t xml:space="preserve"> (≥ 65%)</t>
    </r>
    <r>
      <rPr>
        <sz val="12"/>
        <color theme="1"/>
        <rFont val="Arial"/>
        <family val="2"/>
      </rPr>
      <t xml:space="preserve"> (See Note A.6)
</t>
    </r>
  </si>
  <si>
    <t>8</t>
  </si>
  <si>
    <t>1.2 x 1.9</t>
  </si>
  <si>
    <t>1.3 x 1.7</t>
  </si>
  <si>
    <t>1.45 x 1.6</t>
  </si>
  <si>
    <t>1.2 x 2.4</t>
  </si>
  <si>
    <t>1.25 x 2.3</t>
  </si>
  <si>
    <t>1.3 x 2.2</t>
  </si>
  <si>
    <t>1.35 x 2.1</t>
  </si>
  <si>
    <t>1.45 x 1.95</t>
  </si>
  <si>
    <t>1.5 x 2.4</t>
  </si>
  <si>
    <t>1.6 x 2.2</t>
  </si>
  <si>
    <t>2.0 x 2.4</t>
  </si>
  <si>
    <t>2.0 x 2.6</t>
  </si>
  <si>
    <t>2.0 x 3.4</t>
  </si>
  <si>
    <t>2.2 x 2.8</t>
  </si>
  <si>
    <t>1.9 x 1.9</t>
  </si>
  <si>
    <t>2.0 x 2.0</t>
  </si>
  <si>
    <t>0.8 x 1.5</t>
  </si>
  <si>
    <t>1.2 x 1.5</t>
  </si>
  <si>
    <t>1.2 x 1.6</t>
  </si>
  <si>
    <t>1.2 x 2.2</t>
  </si>
  <si>
    <t>Advanced precast concrete system (APCS) - Precast slab with at least 4 of the features listed below (each with ≥ 65% coverage):</t>
  </si>
  <si>
    <t>Advanced precast concrete system (APCS):
Precast slab with at least 4 of the features listed below (each with ≥ 65% coverage):</t>
  </si>
  <si>
    <r>
      <t xml:space="preserve">Prefabricated slab and column / wall </t>
    </r>
    <r>
      <rPr>
        <u/>
        <sz val="12"/>
        <color theme="1"/>
        <rFont val="Arial"/>
        <family val="2"/>
      </rPr>
      <t>or</t>
    </r>
    <r>
      <rPr>
        <sz val="12"/>
        <color theme="1"/>
        <rFont val="Arial"/>
        <family val="2"/>
      </rPr>
      <t xml:space="preserve"> 
Prefabricated slab and beam</t>
    </r>
  </si>
  <si>
    <t>DfMA architectural wall system</t>
  </si>
  <si>
    <t>DfMA architectural finishes</t>
  </si>
  <si>
    <t>Prefabricated &amp; prefinished wall / floor</t>
  </si>
  <si>
    <t>Area with Finishes (m2)</t>
  </si>
  <si>
    <t>% coverage (b)</t>
  </si>
  <si>
    <t>Prefabricated &amp; prefinished wall / floor / ceiling with MEP services</t>
  </si>
  <si>
    <t>Fully integrated system</t>
  </si>
  <si>
    <t>Fully integrated sub-assemblies</t>
  </si>
  <si>
    <t>Advanced prefabricated systems</t>
  </si>
  <si>
    <t>Prefabricated components</t>
  </si>
  <si>
    <t>Productive finishes</t>
  </si>
  <si>
    <t>Advanced prefab systems</t>
  </si>
  <si>
    <t>Skim coat, vinyl tiles for wall</t>
  </si>
  <si>
    <t>Large panel slab / hollow core slab / double T slab ≥ 2.4m width</t>
  </si>
  <si>
    <t>Prefabricated column/wall only</t>
  </si>
  <si>
    <t>Prefabricated slab only</t>
  </si>
  <si>
    <t>Prefabricated column/wall and beam</t>
  </si>
  <si>
    <t>7.1(a)</t>
  </si>
  <si>
    <t>7.1(b)</t>
  </si>
  <si>
    <t>7.1(c)</t>
  </si>
  <si>
    <t>Plastering and other finishes e.g. tiles</t>
  </si>
  <si>
    <t>Power float concrete floor, vinyl flooring, prefinished timber flooring, carpet, raised floor, engineered stone flooring finishes and wall paper</t>
  </si>
  <si>
    <r>
      <t xml:space="preserve">Large panel slab / Integrated precast components (2 elements) e.g. double bay façade wall, beam-façade wall, multi-tier column/wall
</t>
    </r>
    <r>
      <rPr>
        <b/>
        <sz val="12"/>
        <color theme="1"/>
        <rFont val="Arial"/>
        <family val="2"/>
      </rPr>
      <t>(only if points are not claimed under Item 3.2 APCS)</t>
    </r>
  </si>
  <si>
    <t>Lightweight concrete panel (See Note B.3)</t>
  </si>
  <si>
    <t>Precision blockwall (See Note B.4)</t>
  </si>
  <si>
    <t>Brickwall / blockwall (See Note B.5)</t>
  </si>
  <si>
    <t>DfMA MEP System (See Note B.8)</t>
  </si>
  <si>
    <t>Integrated precast components (comprising at least 2 structural / architectural elements) e.g. double bay façade wall, beam-façade wall, multi-tier column/wall, precast household shelter, precast refuse chute, prefabricated bathroom unit, prefinished façade walls, precast external wall with cast-in windows</t>
  </si>
  <si>
    <t>2.2 m x 1.7 m</t>
  </si>
  <si>
    <t>2.2 m x 2.2 m</t>
  </si>
  <si>
    <t>2.2 m x 1.5 m</t>
  </si>
  <si>
    <t>1.85 x 2.6</t>
  </si>
  <si>
    <t>1.85 x 2.8</t>
  </si>
  <si>
    <t>1.55 x 2.6</t>
  </si>
  <si>
    <t>1.75 x 1.85</t>
  </si>
  <si>
    <t>1.75 x 2.05</t>
  </si>
  <si>
    <t>1.75 x 2.25</t>
  </si>
  <si>
    <t>1.8 x 2.6</t>
  </si>
  <si>
    <t>1.8 x 2.8</t>
  </si>
  <si>
    <t>Industry standardized precast household shelters (3 most common sizes) (See Note A.4)</t>
  </si>
  <si>
    <t>≥80 Repetitions</t>
  </si>
  <si>
    <t>70 to 79 Repetitions</t>
  </si>
  <si>
    <t>1.2 x 1.2</t>
  </si>
  <si>
    <r>
      <t>Precast staircases</t>
    </r>
    <r>
      <rPr>
        <b/>
        <sz val="12"/>
        <rFont val="Arial"/>
        <family val="2"/>
      </rPr>
      <t xml:space="preserve"> </t>
    </r>
    <r>
      <rPr>
        <sz val="12"/>
        <rFont val="Arial"/>
        <family val="2"/>
      </rPr>
      <t>for typical storeys</t>
    </r>
    <r>
      <rPr>
        <b/>
        <sz val="12"/>
        <rFont val="Arial"/>
        <family val="2"/>
      </rPr>
      <t xml:space="preserve"> (≥ 65%) </t>
    </r>
    <r>
      <rPr>
        <sz val="12"/>
        <rFont val="Arial"/>
        <family val="2"/>
      </rPr>
      <t xml:space="preserve">(See Note A.2)
</t>
    </r>
  </si>
  <si>
    <r>
      <t xml:space="preserve">Repetition of typical floor height in 1.5M or 1.75M </t>
    </r>
    <r>
      <rPr>
        <b/>
        <sz val="12"/>
        <rFont val="Arial"/>
        <family val="2"/>
      </rPr>
      <t>(≥ 80%)</t>
    </r>
    <r>
      <rPr>
        <b/>
        <i/>
        <sz val="12"/>
        <rFont val="Arial"/>
        <family val="2"/>
      </rPr>
      <t xml:space="preserve"> *NEW*</t>
    </r>
    <r>
      <rPr>
        <sz val="12"/>
        <rFont val="Arial"/>
        <family val="2"/>
      </rPr>
      <t xml:space="preserve">
</t>
    </r>
  </si>
  <si>
    <t>Project Reference Number</t>
  </si>
  <si>
    <t>(2) The development is a public sector building project by key Government Entities (HDB, JTC, LTA, MOE, MOH, MOT, NEA, PA, SPF and SPORTSG).</t>
  </si>
  <si>
    <t>(3) The development does not fall under any of the above descriptions.</t>
  </si>
  <si>
    <t>Prefabricated &amp; prefinished wall / floor, curtain wall, glass wall partition</t>
  </si>
  <si>
    <t>Drywall partition, prefinished ceiling</t>
  </si>
  <si>
    <t>PBU</t>
  </si>
  <si>
    <t>No.</t>
  </si>
  <si>
    <t>1. Prefabrication Level (%)</t>
  </si>
  <si>
    <t>2. DfMA Level (%) - To input accordingly</t>
  </si>
  <si>
    <t>3. Use of Industry Standard Components</t>
  </si>
  <si>
    <t>Remarks</t>
  </si>
  <si>
    <t>HSS</t>
  </si>
  <si>
    <t>Select PBU size</t>
  </si>
  <si>
    <t>Select HSS size</t>
  </si>
  <si>
    <t>(b) Precast Household Shelter - 3 most common sizes</t>
  </si>
  <si>
    <t>(a) Prefabricated Bathroom Unit (PBU) - 5 most common sizes</t>
  </si>
  <si>
    <t>Precast Refuse Chute</t>
  </si>
  <si>
    <t>Others - Input size under Remarks column</t>
  </si>
  <si>
    <t>Prefabricated Pump Skid</t>
  </si>
  <si>
    <t>Select Skid size</t>
  </si>
  <si>
    <t>Select Chute size</t>
  </si>
  <si>
    <t>PART IV: OTHER INFORMATION</t>
  </si>
  <si>
    <t>Sizes (m)</t>
  </si>
  <si>
    <t>e.g. To state PPVC system</t>
  </si>
  <si>
    <t>(d) Precast Refuse Chute - most common size</t>
  </si>
  <si>
    <t>(e) Prefabricated Pump Skid - most common size</t>
  </si>
  <si>
    <t>(c) Prefabricated Kitchen Unit - 3 most common sizes</t>
  </si>
  <si>
    <t>To input internal L x W (m)</t>
  </si>
  <si>
    <t>PAS - Prefab components</t>
  </si>
  <si>
    <t>MAS - PPVC</t>
  </si>
  <si>
    <t>MAS - PBU</t>
  </si>
  <si>
    <t>MAS - Prefab MEP</t>
  </si>
  <si>
    <t>No PAS/MAS</t>
  </si>
  <si>
    <t>60 to 69 Repetitions</t>
  </si>
  <si>
    <t>50 to 59 Repetitions</t>
  </si>
  <si>
    <t>1.85 x 2.25</t>
  </si>
  <si>
    <t>13.5</t>
  </si>
  <si>
    <t>To input additional prefab level % 
if system is not listed</t>
  </si>
  <si>
    <t>To input additional prefab level %
if system is not listed</t>
  </si>
  <si>
    <t>Tiling, marble, wood flooring e.g. parquet</t>
  </si>
  <si>
    <t>Total A3 + A4 +A5</t>
  </si>
  <si>
    <t>Total B5 + B6</t>
  </si>
  <si>
    <r>
      <t xml:space="preserve">Volume </t>
    </r>
    <r>
      <rPr>
        <sz val="12"/>
        <color theme="1"/>
        <rFont val="Calibri"/>
        <family val="2"/>
      </rPr>
      <t>≥</t>
    </r>
    <r>
      <rPr>
        <sz val="12"/>
        <color theme="1"/>
        <rFont val="Arial"/>
        <family val="2"/>
      </rPr>
      <t xml:space="preserve"> 5%</t>
    </r>
  </si>
  <si>
    <t>Windows (3 most common sizes in 1M)</t>
  </si>
  <si>
    <t>High strength concrete (at least Grade C60/75)</t>
  </si>
  <si>
    <t>Dimension of PPVC modules in 0.5M</t>
  </si>
  <si>
    <t>Horizontal grids in 3M</t>
  </si>
  <si>
    <t>MRT and Industrial</t>
  </si>
  <si>
    <t>MRT Station</t>
  </si>
  <si>
    <t>Institutional, School &amp; Others</t>
  </si>
  <si>
    <t>Public Residential (Non-Landed)</t>
  </si>
  <si>
    <t>Single - Outer: 1.0 x 1.0, Inner: 0.8x0.8 or 0.8 diameter</t>
  </si>
  <si>
    <t>Single - Outer: 0.9 x 0.9, Inner 0.7x0.7 or 0.7 diameter</t>
  </si>
  <si>
    <t>Single - Outer: 0.9x0.9, Inner 0.65x0.65 or 0.65 diameter</t>
  </si>
  <si>
    <t>Single - Outer: 0.8x0.8, Inner 0.6x0.6 or 0.6 diameter</t>
  </si>
  <si>
    <t>Year</t>
  </si>
  <si>
    <t>CATEGORY OF BUILDING WORK/ DEVELOPMENT</t>
  </si>
  <si>
    <t xml:space="preserve">MINIMUM BUILDABLE DESIGN SCORE </t>
  </si>
  <si>
    <t>Private Residential (non-landed)</t>
  </si>
  <si>
    <t>Public Residential (non-landed)</t>
  </si>
  <si>
    <t>A&amp;A Works</t>
  </si>
  <si>
    <r>
      <t>5,000 m</t>
    </r>
    <r>
      <rPr>
        <b/>
        <vertAlign val="superscript"/>
        <sz val="12"/>
        <color rgb="FF000000"/>
        <rFont val="Arial"/>
        <family val="2"/>
      </rPr>
      <t xml:space="preserve">2 </t>
    </r>
    <r>
      <rPr>
        <b/>
        <sz val="12"/>
        <color rgb="FF000000"/>
        <rFont val="Arial"/>
        <family val="2"/>
      </rPr>
      <t>≤ GFA &lt; 25,000 m</t>
    </r>
    <r>
      <rPr>
        <b/>
        <vertAlign val="superscript"/>
        <sz val="12"/>
        <color rgb="FF000000"/>
        <rFont val="Arial"/>
        <family val="2"/>
      </rPr>
      <t>2</t>
    </r>
  </si>
  <si>
    <r>
      <t>GFA ≥ 25,000 m</t>
    </r>
    <r>
      <rPr>
        <b/>
        <vertAlign val="superscript"/>
        <sz val="12"/>
        <color rgb="FF000000"/>
        <rFont val="Arial"/>
        <family val="2"/>
      </rPr>
      <t>2</t>
    </r>
  </si>
  <si>
    <t>Precast slab with lattice girder reinforcement</t>
  </si>
  <si>
    <t>Design without high voids (See Note B.6)</t>
  </si>
  <si>
    <t>Design without complex form (See Note B.6)</t>
  </si>
  <si>
    <t>Repetition of PBU modules (See Note B.7)</t>
  </si>
  <si>
    <t>Industry standardised prefabricated bathroom / toilet units (3 most common sizes) (See Note B.7)</t>
  </si>
  <si>
    <t>Repetition ≥ 30</t>
  </si>
  <si>
    <t>Repetition ≥ 35</t>
  </si>
  <si>
    <t>Horizontal design repetition of unit layouts</t>
  </si>
  <si>
    <t>Repetition of PPVC modules (See Note B.1)</t>
  </si>
  <si>
    <t>Basement</t>
  </si>
  <si>
    <t>Prefabricated MEP vertical modules</t>
  </si>
  <si>
    <t>Prefabricated MEP horizontal modules</t>
  </si>
  <si>
    <t xml:space="preserve"> From 28 December 2020</t>
  </si>
  <si>
    <t>30 to 34 Repetitions</t>
  </si>
  <si>
    <t>Buildability Framework 2020</t>
  </si>
  <si>
    <t>Explanatory Notes</t>
  </si>
  <si>
    <t>A. Pre-requisites</t>
  </si>
  <si>
    <t>(1)</t>
  </si>
  <si>
    <r>
      <t xml:space="preserve">The use of welded mesh is mandated for all developments where cast in-situ slab has been adopted in the design. The minimum usage of welded mesh must be at least 65% of all cast in-situ slab area.
</t>
    </r>
    <r>
      <rPr>
        <b/>
        <sz val="12"/>
        <rFont val="Arial"/>
        <family val="2"/>
      </rPr>
      <t/>
    </r>
  </si>
  <si>
    <t>(2)</t>
  </si>
  <si>
    <t>Precast staircases shall come with tread width of 275mm or 300mm for all projects except industrial projects. For industrial projects, precast staircases shall come with tread width of 250mm, 275mm or 300mm.</t>
  </si>
  <si>
    <t>(3)</t>
  </si>
  <si>
    <t>For the mandatory use of drywall in all residential non-landed projects, the drywall must be used as partition wall for all internal dry areas such as between bedrooms, bedroom with living room etc, with the exception of party wall, toilet wall and kitchen wall.</t>
  </si>
  <si>
    <t>(4)</t>
  </si>
  <si>
    <t>For designs of residential non-landed projects that incorporate household shelters, it is mandatory to adopt a minimum of 65% for precast household shelters. Precast household shelters using the following standard sizes will be awarded points.</t>
  </si>
  <si>
    <t>GFA of DU (m2)</t>
  </si>
  <si>
    <t>Min. Inner Floor Area (m2)</t>
  </si>
  <si>
    <t>Size (m)</t>
  </si>
  <si>
    <t>Wall Thickness (mm)</t>
  </si>
  <si>
    <r>
      <t xml:space="preserve">GFA </t>
    </r>
    <r>
      <rPr>
        <sz val="12"/>
        <color theme="1"/>
        <rFont val="Calibri"/>
        <family val="2"/>
      </rPr>
      <t>≤</t>
    </r>
    <r>
      <rPr>
        <sz val="12"/>
        <color theme="1"/>
        <rFont val="Arial"/>
        <family val="2"/>
      </rPr>
      <t xml:space="preserve"> 45</t>
    </r>
  </si>
  <si>
    <t>250 or 300</t>
  </si>
  <si>
    <t>45 &lt; GFA ≤ 75</t>
  </si>
  <si>
    <t>75 &lt; GFA ≤ 140</t>
  </si>
  <si>
    <t>GFA &gt; 140</t>
  </si>
  <si>
    <t>(5)</t>
  </si>
  <si>
    <t>S/No</t>
  </si>
  <si>
    <t>(6)</t>
  </si>
  <si>
    <t>All residential non-landed projects are to adopt a minimum of 65% for precast refuse chutes in one of the sizes below. For precast refuse dual chutes, either of the following inner dimensions can be adopted with wall thickness of 100mm, 150mm or 200mm.</t>
  </si>
  <si>
    <t>Outer Dimensions (m)</t>
  </si>
  <si>
    <t>Inner Dimensions (m)</t>
  </si>
  <si>
    <t>Chamfer Radius (mm)</t>
  </si>
  <si>
    <t>1.0 x 1.0</t>
  </si>
  <si>
    <t>0.9 x 0.9</t>
  </si>
  <si>
    <t>N.A</t>
  </si>
  <si>
    <t>0.8 x 0.8</t>
  </si>
  <si>
    <t>B. DfMA System</t>
  </si>
  <si>
    <t>The Prefabricated Prefinished Volumetric Construction (PPVC) system has to be accepted by the Building Innovation Panel (BIP) and accredited under the PPVC Manufacturer Accreditation Scheme (MAS). Please refer to BCA website for the list of accepted PPVC systems.</t>
  </si>
  <si>
    <t>At least 80% of the steel reinforcement for composite slab must be welded mesh.</t>
  </si>
  <si>
    <t xml:space="preserve">Lightweight concrete panels include autoclaved lightweight concrete (ALC) panels, autoclaved aerated concrete (AAC) panels. </t>
  </si>
  <si>
    <t>Precision blocks refer to lightweight concrete blocks that have precise dimensions (± 1mm dimensional tolerance) and can be laid on thin bed adhesive mortar.</t>
  </si>
  <si>
    <t>The use of brick wall/block wall, once used, must be indicated and shown under wall system by its wall length.</t>
  </si>
  <si>
    <t>For design with simplicity, points are awarded as follows:</t>
  </si>
  <si>
    <t>Table A: Direct Points for Designs with High Voids*</t>
  </si>
  <si>
    <t>Case</t>
  </si>
  <si>
    <t>Total void height (Only those &gt; 9m)</t>
  </si>
  <si>
    <t>Total building height</t>
  </si>
  <si>
    <t>0% (no high voids)</t>
  </si>
  <si>
    <t>&gt; 0% to &lt; 10%</t>
  </si>
  <si>
    <r>
      <rPr>
        <u/>
        <sz val="12"/>
        <rFont val="Arial"/>
        <family val="2"/>
      </rPr>
      <t>&gt;</t>
    </r>
    <r>
      <rPr>
        <sz val="12"/>
        <rFont val="Arial"/>
        <family val="2"/>
      </rPr>
      <t xml:space="preserve"> 10% to &lt; 15%</t>
    </r>
  </si>
  <si>
    <r>
      <rPr>
        <u/>
        <sz val="12"/>
        <rFont val="Arial"/>
        <family val="2"/>
      </rPr>
      <t xml:space="preserve">&gt; </t>
    </r>
    <r>
      <rPr>
        <sz val="12"/>
        <rFont val="Arial"/>
        <family val="2"/>
      </rPr>
      <t>15% to &lt; 20%</t>
    </r>
  </si>
  <si>
    <r>
      <rPr>
        <u/>
        <sz val="12"/>
        <rFont val="Arial"/>
        <family val="2"/>
      </rPr>
      <t>&gt;</t>
    </r>
    <r>
      <rPr>
        <sz val="12"/>
        <rFont val="Arial"/>
        <family val="2"/>
      </rPr>
      <t xml:space="preserve"> 20%</t>
    </r>
  </si>
  <si>
    <t xml:space="preserve">*High voids refer to heights that are more than 9m.          </t>
  </si>
  <si>
    <t>*A design that does not have any void height greater than 9m throughout its building height will get a maximum 2 points.</t>
  </si>
  <si>
    <t>Table B: Direct Points for Designs with Varying Forms</t>
  </si>
  <si>
    <t xml:space="preserve">Maximum Offset </t>
  </si>
  <si>
    <t>NIL</t>
  </si>
  <si>
    <t>0 m to &lt; 1 m</t>
  </si>
  <si>
    <t>1 m to &lt; 2 m</t>
  </si>
  <si>
    <t>2 m to &lt; 3 m</t>
  </si>
  <si>
    <t>3 m to &lt; 4 m</t>
  </si>
  <si>
    <t>≥ 4 m</t>
  </si>
  <si>
    <t>less than 5%</t>
  </si>
  <si>
    <t>5% to &lt; 15%</t>
  </si>
  <si>
    <t>15% to &lt; 25%</t>
  </si>
  <si>
    <t>25% to &lt; 35%</t>
  </si>
  <si>
    <t>≥ 35%</t>
  </si>
  <si>
    <t xml:space="preserve">     Height of Building</t>
  </si>
  <si>
    <t>offset</t>
  </si>
  <si>
    <t>0 m to &lt; 15 m</t>
  </si>
  <si>
    <t>15 m to &lt; 45 m</t>
  </si>
  <si>
    <t>45 m to &lt; 90 m</t>
  </si>
  <si>
    <t>90 m to &lt; 135 m</t>
  </si>
  <si>
    <r>
      <rPr>
        <u/>
        <sz val="12"/>
        <rFont val="Arial"/>
        <family val="2"/>
      </rPr>
      <t>&gt;</t>
    </r>
    <r>
      <rPr>
        <sz val="12"/>
        <rFont val="Arial"/>
        <family val="2"/>
      </rPr>
      <t xml:space="preserve"> 135 m</t>
    </r>
  </si>
  <si>
    <r>
      <t xml:space="preserve">*Direct points to be given based on </t>
    </r>
    <r>
      <rPr>
        <b/>
        <sz val="12"/>
        <rFont val="Arial"/>
        <family val="2"/>
      </rPr>
      <t>worse scenario</t>
    </r>
    <r>
      <rPr>
        <sz val="12"/>
        <rFont val="Arial"/>
        <family val="2"/>
      </rPr>
      <t xml:space="preserve"> o</t>
    </r>
    <r>
      <rPr>
        <sz val="12"/>
        <color rgb="FF000000"/>
        <rFont val="Arial"/>
        <family val="2"/>
      </rPr>
      <t xml:space="preserve">f the two i.e. </t>
    </r>
    <r>
      <rPr>
        <u/>
        <sz val="12"/>
        <color rgb="FF000000"/>
        <rFont val="Arial"/>
        <family val="2"/>
      </rPr>
      <t>Maximum Offset</t>
    </r>
    <r>
      <rPr>
        <sz val="12"/>
        <color rgb="FF000000"/>
        <rFont val="Arial"/>
        <family val="2"/>
      </rPr>
      <t xml:space="preserve"> OR </t>
    </r>
    <r>
      <rPr>
        <u/>
        <sz val="12"/>
        <color rgb="FF000000"/>
        <rFont val="Arial"/>
        <family val="2"/>
      </rPr>
      <t>% of offset floors</t>
    </r>
    <r>
      <rPr>
        <sz val="12"/>
        <color rgb="FF000000"/>
        <rFont val="Arial"/>
        <family val="2"/>
      </rPr>
      <t xml:space="preserve"> (% of floors with offset /no. of floors)</t>
    </r>
  </si>
  <si>
    <t>(7)</t>
  </si>
  <si>
    <t>The Prefabricated Bathroom Unit (PBU) system has to be accepted by the Building Innovation Panel (BIP) and accredited under the PBU Manufacturer Accreditation Scheme (MAS). Please refer to BCA website for the list of accepted PBU systems. Points are awarded for adoption of the following standard PBU sizes:</t>
  </si>
  <si>
    <t>Internal Dimensions of Industry Standard Prefabricated Bathroom Units (m)</t>
  </si>
  <si>
    <t>Master Bath</t>
  </si>
  <si>
    <t>Common Bath</t>
  </si>
  <si>
    <t>Maid / Yard Bath</t>
  </si>
  <si>
    <t>(8)</t>
  </si>
  <si>
    <t>Criteria for determining qualifying area for prefab MEP system:</t>
  </si>
  <si>
    <t>Item</t>
  </si>
  <si>
    <t>Criteria of Qualifying Areas 
(applicable to all development types)</t>
  </si>
  <si>
    <r>
      <rPr>
        <b/>
        <u/>
        <sz val="12"/>
        <rFont val="Arial"/>
        <family val="2"/>
      </rPr>
      <t xml:space="preserve">Prefabricated MEP modules integrated with structural or architectural system </t>
    </r>
    <r>
      <rPr>
        <b/>
        <sz val="12"/>
        <rFont val="Arial"/>
        <family val="2"/>
      </rPr>
      <t xml:space="preserve">
</t>
    </r>
    <r>
      <rPr>
        <sz val="12"/>
        <rFont val="Arial"/>
        <family val="2"/>
      </rPr>
      <t>e.g. Working platform / catwalk / façade / wall / ceiling / slab, etc.</t>
    </r>
  </si>
  <si>
    <t>Other areas proposed could be considered in MEP coverage subject to productivity improvement on a case-by-case basis.</t>
  </si>
  <si>
    <t>(9)</t>
  </si>
  <si>
    <t>Points are awarded for the following industry standard pump skid sizes:</t>
  </si>
  <si>
    <t>S/N</t>
  </si>
  <si>
    <t>Industry Standard Prefabricated Pump Skid Sizes</t>
  </si>
  <si>
    <t>C. Innovation</t>
  </si>
  <si>
    <t>The following shows some examples of innovative technology which helps in achieving higher construction productivity:</t>
  </si>
  <si>
    <t>i.</t>
  </si>
  <si>
    <t>Fully integrated system such as Prefabricated Kitchen Unit (PKU) and Prefabricated Common Toilet (PCT)</t>
  </si>
  <si>
    <t>ii.</t>
  </si>
  <si>
    <t>Fully integrated sub-assemblies not classified in the scoring matrix</t>
  </si>
  <si>
    <t>iii.</t>
  </si>
  <si>
    <t>Prefabricated organic components  e.g. precast wavy façade</t>
  </si>
  <si>
    <t>iv.</t>
  </si>
  <si>
    <t>High-strength / lightweight materials - high strength steel reinforcement</t>
  </si>
  <si>
    <t>v.</t>
  </si>
  <si>
    <t>Innovative structural steel connections refer to those that do not require site welding and allow faster erection and easy on-site installation of steel members.</t>
  </si>
  <si>
    <t xml:space="preserve">Refer to Item 2 to 4
To consult BCA on case-by-case basis
</t>
  </si>
  <si>
    <r>
      <rPr>
        <b/>
        <sz val="12"/>
        <rFont val="Arial"/>
        <family val="2"/>
      </rPr>
      <t>Risers or service ducts comprising the following services, where available:
  a. Chilled water risers
  b. Plumbing and sanitary risers
  c. Fire fighting services, i.e. sprinkler, hose reel and
      dry/wet rising mains
  d. Electrical risers</t>
    </r>
    <r>
      <rPr>
        <sz val="12"/>
        <rFont val="Arial"/>
        <family val="2"/>
      </rPr>
      <t xml:space="preserve">
</t>
    </r>
    <r>
      <rPr>
        <i/>
        <sz val="12"/>
        <rFont val="Arial"/>
        <family val="2"/>
      </rPr>
      <t xml:space="preserve">
</t>
    </r>
    <r>
      <rPr>
        <b/>
        <i/>
        <u/>
        <sz val="12"/>
        <rFont val="Arial"/>
        <family val="2"/>
      </rPr>
      <t>Exclusions:</t>
    </r>
    <r>
      <rPr>
        <i/>
        <sz val="12"/>
        <rFont val="Arial"/>
        <family val="2"/>
      </rPr>
      <t xml:space="preserve">
1. Risers within dwelling units
2. Mechanical risers:
    a. 1 nos. pipe only; or
    b. 2 nos. pipes and any of them is ≤ 200mm in overall diameter 
3. Electrical risers with ≤ 2 components in cable containment
   system
4. Extra Low Voltage (ELV) and High Tension (HT) risers</t>
    </r>
  </si>
  <si>
    <r>
      <rPr>
        <b/>
        <sz val="12"/>
        <rFont val="Arial"/>
        <family val="2"/>
      </rPr>
      <t xml:space="preserve">All common corridor areas (including lift lobbies)
</t>
    </r>
    <r>
      <rPr>
        <sz val="12"/>
        <rFont val="Arial"/>
        <family val="2"/>
      </rPr>
      <t xml:space="preserve">
</t>
    </r>
    <r>
      <rPr>
        <b/>
        <i/>
        <u/>
        <sz val="12"/>
        <rFont val="Arial"/>
        <family val="2"/>
      </rPr>
      <t>Exclusions:</t>
    </r>
    <r>
      <rPr>
        <b/>
        <i/>
        <sz val="12"/>
        <rFont val="Arial"/>
        <family val="2"/>
      </rPr>
      <t xml:space="preserve">
</t>
    </r>
    <r>
      <rPr>
        <i/>
        <sz val="12"/>
        <rFont val="Arial"/>
        <family val="2"/>
      </rPr>
      <t>1. Floors with non-typical layout
2. Corridors with length totalling less than:
    a. 12m per floor (Residential (non-landed))
    b. 30m per floor (Other development types)
3. Corridors that only contains M&amp;E fixtures / services that are
    directly mounted to the ceiling soffit.</t>
    </r>
  </si>
  <si>
    <r>
      <rPr>
        <b/>
        <u/>
        <sz val="12"/>
        <rFont val="Arial"/>
        <family val="2"/>
      </rPr>
      <t xml:space="preserve">Vertical Modules </t>
    </r>
    <r>
      <rPr>
        <b/>
        <sz val="12"/>
        <rFont val="Arial"/>
        <family val="2"/>
      </rPr>
      <t xml:space="preserve">
</t>
    </r>
    <r>
      <rPr>
        <i/>
        <sz val="12"/>
        <rFont val="Arial"/>
        <family val="2"/>
      </rPr>
      <t xml:space="preserve">
</t>
    </r>
    <r>
      <rPr>
        <sz val="12"/>
        <rFont val="Arial"/>
        <family val="2"/>
      </rPr>
      <t xml:space="preserve">Coverage of Vertical modules (%) = Prefabricated Vertical Area (m²) ÷ Qualifying Vertical Area (m²)
</t>
    </r>
    <r>
      <rPr>
        <b/>
        <sz val="12"/>
        <rFont val="Arial"/>
        <family val="2"/>
      </rPr>
      <t xml:space="preserve">
</t>
    </r>
    <r>
      <rPr>
        <i/>
        <sz val="12"/>
        <rFont val="Arial"/>
        <family val="2"/>
      </rPr>
      <t xml:space="preserve">Where,
</t>
    </r>
    <r>
      <rPr>
        <sz val="12"/>
        <rFont val="Arial"/>
        <family val="2"/>
      </rPr>
      <t xml:space="preserve">
Prefabricated Vertical Area (m</t>
    </r>
    <r>
      <rPr>
        <vertAlign val="superscript"/>
        <sz val="12"/>
        <rFont val="Arial"/>
        <family val="2"/>
      </rPr>
      <t>²</t>
    </r>
    <r>
      <rPr>
        <sz val="12"/>
        <rFont val="Arial"/>
        <family val="2"/>
      </rPr>
      <t>) = 
Sum [</t>
    </r>
    <r>
      <rPr>
        <i/>
        <sz val="12"/>
        <rFont val="Arial"/>
        <family val="2"/>
      </rPr>
      <t xml:space="preserve">Internal wall-to-wall width of Riser(s) </t>
    </r>
    <r>
      <rPr>
        <sz val="12"/>
        <rFont val="Arial"/>
        <family val="2"/>
      </rPr>
      <t xml:space="preserve">x </t>
    </r>
    <r>
      <rPr>
        <i/>
        <sz val="12"/>
        <rFont val="Arial"/>
        <family val="2"/>
      </rPr>
      <t>Total height</t>
    </r>
    <r>
      <rPr>
        <sz val="12"/>
        <rFont val="Arial"/>
        <family val="2"/>
      </rPr>
      <t xml:space="preserve"> of </t>
    </r>
    <r>
      <rPr>
        <i/>
        <sz val="12"/>
        <rFont val="Arial"/>
        <family val="2"/>
      </rPr>
      <t>Riser(s) adopting prefabricated modules]</t>
    </r>
    <r>
      <rPr>
        <sz val="12"/>
        <rFont val="Arial"/>
        <family val="2"/>
      </rPr>
      <t xml:space="preserve">
Qualifying Vertical Area (m</t>
    </r>
    <r>
      <rPr>
        <vertAlign val="superscript"/>
        <sz val="12"/>
        <rFont val="Arial"/>
        <family val="2"/>
      </rPr>
      <t>²</t>
    </r>
    <r>
      <rPr>
        <sz val="12"/>
        <rFont val="Arial"/>
        <family val="2"/>
      </rPr>
      <t>) =
Sum [</t>
    </r>
    <r>
      <rPr>
        <i/>
        <sz val="12"/>
        <rFont val="Arial"/>
        <family val="2"/>
      </rPr>
      <t xml:space="preserve">Internal wall-to-wall width of Riser(s) </t>
    </r>
    <r>
      <rPr>
        <sz val="12"/>
        <rFont val="Arial"/>
        <family val="2"/>
      </rPr>
      <t xml:space="preserve">x </t>
    </r>
    <r>
      <rPr>
        <i/>
        <sz val="12"/>
        <rFont val="Arial"/>
        <family val="2"/>
      </rPr>
      <t>Total height of Riser(s)]</t>
    </r>
  </si>
  <si>
    <r>
      <t xml:space="preserve">The M&amp;E rooms </t>
    </r>
    <r>
      <rPr>
        <b/>
        <u/>
        <sz val="12"/>
        <rFont val="Arial"/>
        <family val="2"/>
      </rPr>
      <t>or</t>
    </r>
    <r>
      <rPr>
        <b/>
        <sz val="12"/>
        <rFont val="Arial"/>
        <family val="2"/>
      </rPr>
      <t xml:space="preserve"> skids containing the following:
  a. Potable water pumps
  b. NEWater pumps
  c. Sprinkler pumps
  d. Hosereel pumps
  e. Chilled water pumps
  f. Condenser water pumps
</t>
    </r>
    <r>
      <rPr>
        <b/>
        <i/>
        <u/>
        <sz val="12"/>
        <rFont val="Arial"/>
        <family val="2"/>
      </rPr>
      <t>Exclusions:</t>
    </r>
    <r>
      <rPr>
        <b/>
        <sz val="12"/>
        <rFont val="Arial"/>
        <family val="2"/>
      </rPr>
      <t xml:space="preserve">
</t>
    </r>
    <r>
      <rPr>
        <i/>
        <sz val="12"/>
        <rFont val="Arial"/>
        <family val="2"/>
      </rPr>
      <t>1. Nil</t>
    </r>
  </si>
  <si>
    <r>
      <rPr>
        <b/>
        <u/>
        <sz val="12"/>
        <rFont val="Arial"/>
        <family val="2"/>
      </rPr>
      <t>Horizontal Modules</t>
    </r>
    <r>
      <rPr>
        <sz val="12"/>
        <rFont val="Arial"/>
        <family val="2"/>
      </rPr>
      <t xml:space="preserve">
Coverage of Horizontal modules (%) = Prefabricated Horizontal Area (m²) ÷ Qualifying Horizontal Area (m²)
</t>
    </r>
    <r>
      <rPr>
        <i/>
        <sz val="12"/>
        <rFont val="Arial"/>
        <family val="2"/>
      </rPr>
      <t xml:space="preserve">Where,
</t>
    </r>
    <r>
      <rPr>
        <sz val="12"/>
        <rFont val="Arial"/>
        <family val="2"/>
      </rPr>
      <t xml:space="preserve">
Prefabricated Horizontal Area (m²) = 
Sum [</t>
    </r>
    <r>
      <rPr>
        <i/>
        <sz val="12"/>
        <rFont val="Arial"/>
        <family val="2"/>
      </rPr>
      <t xml:space="preserve">Internal wall-to-wall width of Corridor(s) </t>
    </r>
    <r>
      <rPr>
        <sz val="12"/>
        <rFont val="Arial"/>
        <family val="2"/>
      </rPr>
      <t xml:space="preserve">x </t>
    </r>
    <r>
      <rPr>
        <i/>
        <sz val="12"/>
        <rFont val="Arial"/>
        <family val="2"/>
      </rPr>
      <t>Total length of the Corridor(s) adopting prefabricated modules]</t>
    </r>
    <r>
      <rPr>
        <sz val="12"/>
        <rFont val="Arial"/>
        <family val="2"/>
      </rPr>
      <t xml:space="preserve">
Qualifying Area (m²) = 
Sum [</t>
    </r>
    <r>
      <rPr>
        <i/>
        <sz val="12"/>
        <rFont val="Arial"/>
        <family val="2"/>
      </rPr>
      <t xml:space="preserve">Internal wall-to-wall width of Corridor(s) </t>
    </r>
    <r>
      <rPr>
        <sz val="12"/>
        <rFont val="Arial"/>
        <family val="2"/>
      </rPr>
      <t>x</t>
    </r>
    <r>
      <rPr>
        <i/>
        <sz val="12"/>
        <rFont val="Arial"/>
        <family val="2"/>
      </rPr>
      <t xml:space="preserve"> Total length of the Corridor(s)]
</t>
    </r>
    <r>
      <rPr>
        <i/>
        <sz val="12"/>
        <color rgb="FF0000FF"/>
        <rFont val="Arial"/>
        <family val="2"/>
      </rPr>
      <t>Notes:
1. Up to 35% of the length of the corridor (counted in prefabricated horizontal area) will be allowed on site to account for junctions, bends and module connections.(i.e. total plan area of all modules is at least 65% of qualifying horizontal area)</t>
    </r>
  </si>
  <si>
    <r>
      <rPr>
        <b/>
        <u/>
        <sz val="12"/>
        <rFont val="Arial"/>
        <family val="2"/>
      </rPr>
      <t>Plant Modules</t>
    </r>
    <r>
      <rPr>
        <b/>
        <sz val="12"/>
        <rFont val="Arial"/>
        <family val="2"/>
      </rPr>
      <t xml:space="preserve">
</t>
    </r>
    <r>
      <rPr>
        <sz val="12"/>
        <rFont val="Arial"/>
        <family val="2"/>
      </rPr>
      <t xml:space="preserve">Coverage of Plant modules (%) = Prefabricated Plant Area (m²) ÷ Qualifying Plant Area (m²)
</t>
    </r>
    <r>
      <rPr>
        <i/>
        <sz val="12"/>
        <rFont val="Arial"/>
        <family val="2"/>
      </rPr>
      <t xml:space="preserve">Where,
Prefabricated Plant Area (m²) = 
Sum [Plan area of the Plant rooms </t>
    </r>
    <r>
      <rPr>
        <i/>
        <u/>
        <sz val="12"/>
        <rFont val="Arial"/>
        <family val="2"/>
      </rPr>
      <t>or</t>
    </r>
    <r>
      <rPr>
        <i/>
        <sz val="12"/>
        <rFont val="Arial"/>
        <family val="2"/>
      </rPr>
      <t xml:space="preserve"> Area of skids of prefabricated M&amp;E Equipment]
Qualifying Area (m²) = 
Sum [Plan area of the Plant rooms </t>
    </r>
    <r>
      <rPr>
        <i/>
        <u/>
        <sz val="12"/>
        <rFont val="Arial"/>
        <family val="2"/>
      </rPr>
      <t>or</t>
    </r>
    <r>
      <rPr>
        <i/>
        <sz val="12"/>
        <rFont val="Arial"/>
        <family val="2"/>
      </rPr>
      <t xml:space="preserve"> Skids in Qualifying Area]
</t>
    </r>
    <r>
      <rPr>
        <i/>
        <sz val="12"/>
        <color rgb="FF0000FF"/>
        <rFont val="Arial"/>
        <family val="2"/>
      </rPr>
      <t xml:space="preserve">Notes:
1. The area of plant room is considered if the pump(s) are enclosed in the plantroom. The area of skid is used if the pump(s) are not enclosed in a plantroom. 
2. For a plant room where ≥ 65% of the equipment (by nos.) is prefabricated, Prefabricated Plant Area (m²) = Plan area of the plant room (m²) 
3. For a plant room where &lt; 65% of the equipment (by nos.) is prefabricated,  Prefabricated Plant Area (m²) = Plan area of the plant room (m²)  x (Nos. of prefabricated equipment ÷ Total nos. of equipment)
</t>
    </r>
    <r>
      <rPr>
        <i/>
        <sz val="12"/>
        <rFont val="Arial"/>
        <family val="2"/>
      </rPr>
      <t xml:space="preserve">
</t>
    </r>
  </si>
  <si>
    <t>Qualified Person for Mechanical, Electrical and Plumbing Works (1)</t>
  </si>
  <si>
    <t>Qualified Person for Mechanical, Electrical and Plumbing Works (2)</t>
  </si>
  <si>
    <t>We confirm that we are the qualified persons appointed in respect of the building works herein described under Section 8(1)(a) of the Building Control Act (Cap 29).</t>
  </si>
  <si>
    <t>Indicate 'Yes'</t>
  </si>
  <si>
    <t>Option 2 (For residential non-landed projects with GFA ≥ 25,000m² only): 
Min. 65% Prefabrication Level + Min. 70% System Formwork</t>
  </si>
  <si>
    <t>Option 1 (For residential non-landed projects with GFA ≥ 25,000m² only): 
Min. 50% Prefabrication Level + Min. 70% System Formwork + Min. 50% Prefabricated MEP</t>
  </si>
  <si>
    <t>Option 3ai (For residential non-landed projects with GFA ≥ 25,000m² only): 
Min. 60% PPVC</t>
  </si>
  <si>
    <t>Option 3aii (For residential non-landed projects with GFA ≥ 25,000m² only): 
Min. 60% PPVC (accepted by BIP and accredited under PPVC MAS)</t>
  </si>
  <si>
    <t>Option 3bi (For residential non-landed projects with GFA ≥ 25,000m² only): 
Min. 50% PPVC (for building with 5 storeys and below only)</t>
  </si>
  <si>
    <t xml:space="preserve">Default B-Score: 
80 </t>
  </si>
  <si>
    <t>Default B-Score: 
82</t>
  </si>
  <si>
    <t>Default B-Score: 
84</t>
  </si>
  <si>
    <t xml:space="preserve">Default B-Score: 
84 </t>
  </si>
  <si>
    <t>Option 3bii (For residential non-landed projects with GFA ≥ 25,000m² only): 
Min. 50% PPVC (for building with 5 storeys and below only) (accepted by BIP and accredited under PPVC MAS)</t>
  </si>
  <si>
    <t>Option 4 (For projects with GFA ≥ 25,000m² only): 
Open option (min. 20% productivity improvement from 2010's level)</t>
  </si>
  <si>
    <t>To consult BCA on default B-Score</t>
  </si>
  <si>
    <t xml:space="preserve"> </t>
  </si>
  <si>
    <t>Min. B-Score (Superstructure)</t>
  </si>
  <si>
    <t>Min. B-Score (Basement)</t>
  </si>
  <si>
    <t>Yes</t>
  </si>
  <si>
    <t>Please select one of the options if you have indicated 'Yes' for Option (b)</t>
  </si>
  <si>
    <r>
      <t xml:space="preserve">(b) We hereby declare that we are submitting one of the </t>
    </r>
    <r>
      <rPr>
        <u/>
        <sz val="12"/>
        <rFont val="Arial"/>
        <family val="2"/>
      </rPr>
      <t>outcome-based proposals</t>
    </r>
    <r>
      <rPr>
        <sz val="12"/>
        <rFont val="Arial"/>
        <family val="2"/>
      </rPr>
      <t xml:space="preserve"> for the project in lieu of an as-built buildable design score as stated in (a) above. We hereby accept that the default as-built buildable design score for the project is:</t>
    </r>
  </si>
  <si>
    <r>
      <t xml:space="preserve">(a) We hereby declare that the buildable design score submitted herewith complies with the </t>
    </r>
    <r>
      <rPr>
        <u/>
        <sz val="12"/>
        <rFont val="Arial"/>
        <family val="2"/>
      </rPr>
      <t>minimum buildable design score</t>
    </r>
    <r>
      <rPr>
        <sz val="12"/>
        <rFont val="Arial"/>
        <family val="2"/>
      </rPr>
      <t xml:space="preserve"> requirement under the Building Control (Buildability and Productivity) Regulations and the computation of the buildable design score is as stated in Form BPD_BS03. We further declare that the particulars required for this submission and as stated in these forms are correct.</t>
    </r>
  </si>
  <si>
    <r>
      <rPr>
        <b/>
        <sz val="14"/>
        <rFont val="Arial"/>
        <family val="2"/>
      </rPr>
      <t>BUILDABILITY FRAMEWORK 2020  - SUBMISSION OF AS-BUILT BUILDABLE DESIGN SCORE</t>
    </r>
    <r>
      <rPr>
        <b/>
        <sz val="12"/>
        <rFont val="Arial"/>
        <family val="2"/>
      </rPr>
      <t xml:space="preserve">
Regulation 13 of the Building Control (Buildability &amp; Productivity) Regulations (Cap.29)</t>
    </r>
  </si>
  <si>
    <t>PART II: AS-BUILT BUILDABLE DESIGN SCORE SUMMARY SHEET FOR SUPERSTRUCTURE</t>
  </si>
  <si>
    <t>PART III: AS-BUILT BUILDABLE DESIGN SCORE SUMMARY SHEET FOR BASEMENT</t>
  </si>
  <si>
    <t>(2a)</t>
  </si>
  <si>
    <t>(2b)</t>
  </si>
  <si>
    <t>Coverage for prefabricated reinforcement cages shall be computed based on total number of cast in-situ components. Points awarded for the use of prefabricated cages in cast in-situ walls can include staircase storey shelter walls with welded mesh at the outer face of its external walls and loose reinforcing bars for the remaining faces of the walls.</t>
  </si>
  <si>
    <t>PWCS: Pneumatic Waste Conveyance System</t>
  </si>
  <si>
    <t>Structural steel / Hybrid system of structural steel and precast concrete (see Note B.2a)</t>
  </si>
  <si>
    <t>Prefabricated reinforcement cages for wall (see Note B.2b)</t>
  </si>
  <si>
    <r>
      <t xml:space="preserve">0.8 x 0.8 </t>
    </r>
    <r>
      <rPr>
        <u/>
        <sz val="12"/>
        <rFont val="Arial"/>
        <family val="2"/>
      </rPr>
      <t>or</t>
    </r>
    <r>
      <rPr>
        <sz val="12"/>
        <rFont val="Arial"/>
        <family val="2"/>
      </rPr>
      <t xml:space="preserve"> 0.8 diameter</t>
    </r>
  </si>
  <si>
    <r>
      <t xml:space="preserve">0.7 x 0.7 </t>
    </r>
    <r>
      <rPr>
        <u/>
        <sz val="12"/>
        <rFont val="Arial"/>
        <family val="2"/>
      </rPr>
      <t>or</t>
    </r>
    <r>
      <rPr>
        <sz val="12"/>
        <rFont val="Arial"/>
        <family val="2"/>
      </rPr>
      <t xml:space="preserve"> 0.7 diameter</t>
    </r>
  </si>
  <si>
    <r>
      <t xml:space="preserve">0.65 x 0.65 </t>
    </r>
    <r>
      <rPr>
        <u/>
        <sz val="12"/>
        <rFont val="Arial"/>
        <family val="2"/>
      </rPr>
      <t>or</t>
    </r>
    <r>
      <rPr>
        <sz val="12"/>
        <rFont val="Arial"/>
        <family val="2"/>
      </rPr>
      <t xml:space="preserve"> 0.65 diameter</t>
    </r>
  </si>
  <si>
    <r>
      <t xml:space="preserve">0.6 x 0.6 </t>
    </r>
    <r>
      <rPr>
        <u/>
        <sz val="12"/>
        <rFont val="Arial"/>
        <family val="2"/>
      </rPr>
      <t>or</t>
    </r>
    <r>
      <rPr>
        <sz val="12"/>
        <rFont val="Arial"/>
        <family val="2"/>
      </rPr>
      <t xml:space="preserve"> 
0.6 diameter (only applicable to PWCS)</t>
    </r>
  </si>
  <si>
    <t>Large format tiles (larger than 600mm x 600mm)</t>
  </si>
  <si>
    <t>13.6</t>
  </si>
  <si>
    <t>Prefabricated reinforcement cages for beam (see Note B.2b)</t>
  </si>
  <si>
    <t>Prefabricated reinforcement cages for column (see Note B.2b)</t>
  </si>
  <si>
    <r>
      <t xml:space="preserve">Industry standardised door structural openings (3 most common size in 0.5M) 
</t>
    </r>
    <r>
      <rPr>
        <b/>
        <sz val="12"/>
        <color theme="1"/>
        <rFont val="Arial"/>
        <family val="2"/>
      </rPr>
      <t>(All projects excluding Residential Non-landed)</t>
    </r>
    <r>
      <rPr>
        <sz val="12"/>
        <color theme="1"/>
        <rFont val="Arial"/>
        <family val="2"/>
      </rPr>
      <t xml:space="preserve"> (See Note A.5)</t>
    </r>
  </si>
  <si>
    <t>All residential non-landed projects to adopt a minimum of 65% for industry standard door structural opening (up to 3 sizes). Points will be awarded only if non-residential non-landed project adopts minimum 65% industry standard door structural opening (up to 3 sizes).</t>
  </si>
  <si>
    <t>Industry Standard Door Structural Opening (Width) (mm)</t>
  </si>
  <si>
    <r>
      <t>(1) The development is on State land which is sold under the Government Land Sales (GLS) / Industrial Government Land Sales (IGLS) programme</t>
    </r>
    <r>
      <rPr>
        <b/>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</si>
</sst>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 Repetitions&quot;"/>
  </numFmts>
  <fonts count="39">
    <font>
      <sz val="11"/>
      <color theme="1"/>
      <name val="Calibri"/>
      <family val="2"/>
      <scheme val="minor"/>
    </font>
    <font>
      <b/>
      <sz val="14"/>
      <color rgb="FFFFFFFF"/>
      <name val="Arial"/>
      <family val="2"/>
    </font>
    <font>
      <sz val="14"/>
      <color rgb="FF000000"/>
      <name val="Arial"/>
      <family val="2"/>
    </font>
    <font>
      <sz val="14"/>
      <color rgb="FFFFFFFF"/>
      <name val="Arial"/>
      <family val="2"/>
    </font>
    <font>
      <sz val="14"/>
      <name val="Arial"/>
      <family val="2"/>
    </font>
    <font>
      <b/>
      <sz val="12"/>
      <color theme="1"/>
      <name val="Arial"/>
      <family val="2"/>
    </font>
    <font>
      <sz val="12"/>
      <color theme="1"/>
      <name val="Arial"/>
      <family val="2"/>
    </font>
    <font>
      <sz val="12"/>
      <color rgb="FF0000FF"/>
      <name val="Arial"/>
      <family val="2"/>
    </font>
    <font>
      <i/>
      <sz val="12"/>
      <color theme="1"/>
      <name val="Arial"/>
      <family val="2"/>
    </font>
    <font>
      <sz val="12"/>
      <name val="Arial"/>
      <family val="2"/>
    </font>
    <font>
      <b/>
      <sz val="12"/>
      <color rgb="FF0000FF"/>
      <name val="Arial"/>
      <family val="2"/>
    </font>
    <font>
      <b/>
      <sz val="12"/>
      <name val="Arial"/>
      <family val="2"/>
    </font>
    <font>
      <u/>
      <sz val="12"/>
      <color rgb="FFFF0000"/>
      <name val="Arial"/>
      <family val="2"/>
    </font>
    <font>
      <sz val="12"/>
      <color rgb="FFFF0000"/>
      <name val="Arial"/>
      <family val="2"/>
    </font>
    <font>
      <u/>
      <sz val="12"/>
      <color rgb="FF002060"/>
      <name val="Arial"/>
      <family val="2"/>
    </font>
    <font>
      <sz val="12"/>
      <color rgb="FF002060"/>
      <name val="Arial"/>
      <family val="2"/>
    </font>
    <font>
      <b/>
      <u/>
      <sz val="12"/>
      <color theme="1"/>
      <name val="Arial"/>
      <family val="2"/>
    </font>
    <font>
      <sz val="10"/>
      <name val="Geneva"/>
      <family val="2"/>
    </font>
    <font>
      <sz val="12"/>
      <color rgb="FF000000"/>
      <name val="Arial"/>
      <family val="2"/>
    </font>
    <font>
      <b/>
      <sz val="14"/>
      <name val="Arial"/>
      <family val="2"/>
    </font>
    <font>
      <b/>
      <sz val="12"/>
      <color rgb="FF000000"/>
      <name val="Arial"/>
      <family val="2"/>
    </font>
    <font>
      <b/>
      <sz val="16"/>
      <color theme="1"/>
      <name val="Arial"/>
      <family val="2"/>
    </font>
    <font>
      <sz val="11"/>
      <color theme="1"/>
      <name val="Calibri"/>
      <family val="2"/>
    </font>
    <font>
      <u/>
      <sz val="12"/>
      <color theme="1"/>
      <name val="Arial"/>
      <family val="2"/>
    </font>
    <font>
      <b/>
      <i/>
      <sz val="12"/>
      <name val="Arial"/>
      <family val="2"/>
    </font>
    <font>
      <sz val="12"/>
      <color theme="1"/>
      <name val="Calibri"/>
      <family val="2"/>
    </font>
    <font>
      <sz val="14"/>
      <color theme="1"/>
      <name val="Arial"/>
      <family val="2"/>
    </font>
    <font>
      <b/>
      <vertAlign val="superscript"/>
      <sz val="12"/>
      <color rgb="FF000000"/>
      <name val="Arial"/>
      <family val="2"/>
    </font>
    <font>
      <b/>
      <u/>
      <sz val="14"/>
      <name val="Arial"/>
      <family val="2"/>
    </font>
    <font>
      <b/>
      <u/>
      <sz val="12"/>
      <name val="Arial"/>
      <family val="2"/>
    </font>
    <font>
      <u/>
      <sz val="12"/>
      <name val="Arial"/>
      <family val="2"/>
    </font>
    <font>
      <u/>
      <sz val="12"/>
      <color rgb="FF000000"/>
      <name val="Arial"/>
      <family val="2"/>
    </font>
    <font>
      <sz val="11"/>
      <name val="Calibri"/>
      <family val="2"/>
      <scheme val="minor"/>
    </font>
    <font>
      <i/>
      <sz val="12"/>
      <name val="Arial"/>
      <family val="2"/>
    </font>
    <font>
      <vertAlign val="superscript"/>
      <sz val="12"/>
      <name val="Arial"/>
      <family val="2"/>
    </font>
    <font>
      <b/>
      <i/>
      <u/>
      <sz val="12"/>
      <name val="Arial"/>
      <family val="2"/>
    </font>
    <font>
      <i/>
      <sz val="12"/>
      <color rgb="FF0000FF"/>
      <name val="Arial"/>
      <family val="2"/>
    </font>
    <font>
      <i/>
      <u/>
      <sz val="12"/>
      <name val="Arial"/>
      <family val="2"/>
    </font>
    <font>
      <sz val="11"/>
      <color theme="1"/>
      <name val="Arial"/>
      <family val="2"/>
    </font>
  </fonts>
  <fills count="29">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4F81BD"/>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963A3"/>
        <bgColor indexed="64"/>
      </patternFill>
    </fill>
    <fill>
      <patternFill patternType="solid">
        <fgColor rgb="FFFCBAD6"/>
        <bgColor indexed="64"/>
      </patternFill>
    </fill>
    <fill>
      <patternFill patternType="solid">
        <fgColor theme="0"/>
        <bgColor indexed="64"/>
      </patternFill>
    </fill>
    <fill>
      <patternFill patternType="solid">
        <fgColor rgb="FFFF8047"/>
        <bgColor indexed="64"/>
      </patternFill>
    </fill>
    <fill>
      <patternFill patternType="solid">
        <fgColor rgb="FF0D0D0D"/>
        <bgColor rgb="FF000000"/>
      </patternFill>
    </fill>
    <fill>
      <patternFill patternType="solid">
        <fgColor rgb="FFBDD7EE"/>
        <bgColor rgb="FF000000"/>
      </patternFill>
    </fill>
    <fill>
      <patternFill patternType="solid">
        <fgColor rgb="FFFFFF00"/>
        <bgColor rgb="FF000000"/>
      </patternFill>
    </fill>
    <fill>
      <patternFill patternType="solid">
        <fgColor rgb="FFFFC000"/>
        <bgColor rgb="FF000000"/>
      </patternFill>
    </fill>
    <fill>
      <patternFill patternType="solid">
        <fgColor rgb="FFFFFFFF"/>
        <bgColor rgb="FF000000"/>
      </patternFill>
    </fill>
    <fill>
      <patternFill patternType="solid">
        <fgColor rgb="FFA6A6A6"/>
        <bgColor rgb="FF000000"/>
      </patternFill>
    </fill>
    <fill>
      <patternFill patternType="solid">
        <fgColor rgb="FFCCFFFF"/>
        <bgColor indexed="64"/>
      </patternFill>
    </fill>
    <fill>
      <patternFill patternType="solid">
        <fgColor theme="7"/>
        <bgColor indexed="64"/>
      </patternFill>
    </fill>
    <fill>
      <patternFill patternType="solid">
        <fgColor theme="8" tint="0.59999389629810485"/>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0" fontId="17" fillId="0" borderId="0"/>
  </cellStyleXfs>
  <cellXfs count="1021">
    <xf numFmtId="0" fontId="0" fillId="0" borderId="0" xfId="0"/>
    <xf numFmtId="9" fontId="4" fillId="0" borderId="0" xfId="0" applyNumberFormat="1" applyFont="1" applyAlignment="1">
      <alignment horizontal="center" vertical="center" readingOrder="1"/>
    </xf>
    <xf numFmtId="9" fontId="2" fillId="0" borderId="0" xfId="0" applyNumberFormat="1" applyFont="1" applyAlignment="1">
      <alignment horizontal="center" vertical="center" wrapText="1" readingOrder="1"/>
    </xf>
    <xf numFmtId="0" fontId="6" fillId="0" borderId="0" xfId="0" applyFont="1"/>
    <xf numFmtId="0" fontId="6" fillId="0" borderId="0" xfId="0" applyFont="1" applyAlignment="1">
      <alignment vertical="center"/>
    </xf>
    <xf numFmtId="0" fontId="6" fillId="0" borderId="3" xfId="0" applyFont="1" applyBorder="1" applyAlignment="1">
      <alignment horizontal="center" vertical="center"/>
    </xf>
    <xf numFmtId="0" fontId="9" fillId="8" borderId="0" xfId="0" applyFont="1" applyFill="1" applyAlignment="1">
      <alignment horizontal="left" vertical="center" wrapText="1" readingOrder="1"/>
    </xf>
    <xf numFmtId="2" fontId="5" fillId="9" borderId="10" xfId="0" applyNumberFormat="1" applyFont="1" applyFill="1" applyBorder="1" applyAlignment="1">
      <alignment horizontal="left" vertical="center"/>
    </xf>
    <xf numFmtId="2" fontId="6" fillId="14" borderId="10" xfId="0" applyNumberFormat="1" applyFont="1" applyFill="1" applyBorder="1" applyAlignment="1">
      <alignment horizontal="center" vertical="center"/>
    </xf>
    <xf numFmtId="2" fontId="9" fillId="0" borderId="3" xfId="0" applyNumberFormat="1" applyFont="1" applyBorder="1" applyAlignment="1">
      <alignment horizontal="center" vertical="center"/>
    </xf>
    <xf numFmtId="0" fontId="6" fillId="0" borderId="0" xfId="0" applyFont="1" applyAlignment="1">
      <alignment horizontal="center" vertical="center"/>
    </xf>
    <xf numFmtId="0" fontId="15" fillId="0" borderId="0" xfId="0" applyFont="1" applyAlignment="1">
      <alignment vertical="top"/>
    </xf>
    <xf numFmtId="0" fontId="11" fillId="10" borderId="16" xfId="0" applyFont="1" applyFill="1" applyBorder="1" applyAlignment="1">
      <alignment horizontal="center" vertical="center"/>
    </xf>
    <xf numFmtId="0" fontId="5" fillId="10" borderId="16" xfId="0" applyFont="1" applyFill="1" applyBorder="1" applyAlignment="1">
      <alignment horizontal="center" vertical="center"/>
    </xf>
    <xf numFmtId="2" fontId="6" fillId="0" borderId="3" xfId="0" applyNumberFormat="1" applyFont="1" applyBorder="1" applyAlignment="1">
      <alignment horizontal="center" vertical="center"/>
    </xf>
    <xf numFmtId="9" fontId="5" fillId="6" borderId="3" xfId="0" applyNumberFormat="1" applyFont="1" applyFill="1" applyBorder="1" applyAlignment="1">
      <alignment horizontal="center" vertical="center"/>
    </xf>
    <xf numFmtId="10" fontId="6" fillId="14" borderId="10" xfId="0" applyNumberFormat="1" applyFont="1" applyFill="1" applyBorder="1" applyAlignment="1">
      <alignment horizontal="center" vertical="center"/>
    </xf>
    <xf numFmtId="10" fontId="5" fillId="14" borderId="10" xfId="0" applyNumberFormat="1" applyFont="1" applyFill="1" applyBorder="1" applyAlignment="1">
      <alignment horizontal="center" vertical="center" wrapText="1"/>
    </xf>
    <xf numFmtId="10" fontId="5" fillId="9" borderId="10" xfId="0" applyNumberFormat="1" applyFont="1" applyFill="1" applyBorder="1" applyAlignment="1">
      <alignment horizontal="center" vertical="center"/>
    </xf>
    <xf numFmtId="10" fontId="5" fillId="0" borderId="3" xfId="0" applyNumberFormat="1" applyFont="1" applyBorder="1" applyAlignment="1">
      <alignment horizontal="center" vertical="center"/>
    </xf>
    <xf numFmtId="2" fontId="5" fillId="0" borderId="3" xfId="0" applyNumberFormat="1" applyFont="1" applyBorder="1" applyAlignment="1">
      <alignment horizontal="center" vertical="center"/>
    </xf>
    <xf numFmtId="10" fontId="6" fillId="5" borderId="5" xfId="0" applyNumberFormat="1" applyFont="1" applyFill="1" applyBorder="1" applyAlignment="1" applyProtection="1">
      <alignment horizontal="center" vertical="center"/>
      <protection locked="0"/>
    </xf>
    <xf numFmtId="10" fontId="6" fillId="5" borderId="8" xfId="0" applyNumberFormat="1" applyFont="1" applyFill="1" applyBorder="1" applyAlignment="1" applyProtection="1">
      <alignment horizontal="center" vertical="center"/>
      <protection locked="0"/>
    </xf>
    <xf numFmtId="0" fontId="6" fillId="0" borderId="0" xfId="0" applyFont="1" applyAlignment="1">
      <alignment vertical="top"/>
    </xf>
    <xf numFmtId="10" fontId="9" fillId="5" borderId="3" xfId="0" applyNumberFormat="1" applyFont="1" applyFill="1" applyBorder="1" applyAlignment="1" applyProtection="1">
      <alignment horizontal="center" vertical="center"/>
      <protection locked="0"/>
    </xf>
    <xf numFmtId="10" fontId="6" fillId="0" borderId="3" xfId="0" applyNumberFormat="1" applyFont="1" applyBorder="1" applyAlignment="1">
      <alignment horizontal="center" vertical="center"/>
    </xf>
    <xf numFmtId="0" fontId="6" fillId="4" borderId="10" xfId="0" applyFont="1" applyFill="1" applyBorder="1" applyAlignment="1">
      <alignment horizontal="center" vertical="center"/>
    </xf>
    <xf numFmtId="2" fontId="6" fillId="4" borderId="10" xfId="0" applyNumberFormat="1" applyFont="1" applyFill="1" applyBorder="1" applyAlignment="1">
      <alignment horizontal="center" vertical="center"/>
    </xf>
    <xf numFmtId="10" fontId="6" fillId="4" borderId="10" xfId="0" applyNumberFormat="1" applyFont="1" applyFill="1" applyBorder="1" applyAlignment="1">
      <alignment horizontal="center" vertical="center"/>
    </xf>
    <xf numFmtId="2" fontId="6" fillId="4" borderId="10" xfId="0" applyNumberFormat="1" applyFont="1" applyFill="1" applyBorder="1" applyAlignment="1">
      <alignment horizontal="left" vertical="center"/>
    </xf>
    <xf numFmtId="2" fontId="5" fillId="14" borderId="10" xfId="0" applyNumberFormat="1" applyFont="1" applyFill="1" applyBorder="1" applyAlignment="1">
      <alignment horizontal="center" vertical="center" wrapText="1"/>
    </xf>
    <xf numFmtId="2" fontId="6" fillId="5" borderId="4" xfId="0" applyNumberFormat="1" applyFont="1" applyFill="1" applyBorder="1" applyAlignment="1" applyProtection="1">
      <alignment horizontal="center" vertical="center"/>
      <protection locked="0"/>
    </xf>
    <xf numFmtId="2" fontId="6" fillId="5" borderId="7" xfId="0" applyNumberFormat="1" applyFont="1" applyFill="1" applyBorder="1" applyAlignment="1" applyProtection="1">
      <alignment horizontal="center" vertical="center"/>
      <protection locked="0"/>
    </xf>
    <xf numFmtId="0" fontId="9" fillId="0" borderId="3" xfId="0" applyFont="1" applyBorder="1" applyAlignment="1">
      <alignment horizontal="center" vertical="center" wrapText="1"/>
    </xf>
    <xf numFmtId="0" fontId="5" fillId="14" borderId="8" xfId="0" applyFont="1" applyFill="1" applyBorder="1" applyAlignment="1">
      <alignment horizontal="left" vertical="top"/>
    </xf>
    <xf numFmtId="0" fontId="5" fillId="14" borderId="10" xfId="0" applyFont="1" applyFill="1" applyBorder="1" applyAlignment="1">
      <alignment vertical="top"/>
    </xf>
    <xf numFmtId="0" fontId="5" fillId="14" borderId="9" xfId="0" applyFont="1" applyFill="1" applyBorder="1" applyAlignment="1">
      <alignment vertical="top"/>
    </xf>
    <xf numFmtId="0" fontId="5" fillId="14" borderId="3" xfId="0" applyFont="1" applyFill="1" applyBorder="1" applyAlignment="1">
      <alignment horizontal="center" vertical="top" wrapText="1"/>
    </xf>
    <xf numFmtId="0" fontId="9" fillId="0" borderId="0" xfId="0" applyFont="1" applyAlignment="1">
      <alignment horizontal="left" vertical="top" wrapText="1"/>
    </xf>
    <xf numFmtId="0" fontId="6" fillId="0" borderId="0" xfId="0" applyFont="1" applyAlignment="1">
      <alignment vertical="top" wrapText="1"/>
    </xf>
    <xf numFmtId="0" fontId="5" fillId="9" borderId="8" xfId="0" applyFont="1" applyFill="1" applyBorder="1" applyAlignment="1">
      <alignment horizontal="left" vertical="top"/>
    </xf>
    <xf numFmtId="0" fontId="5" fillId="9" borderId="10" xfId="0" applyFont="1" applyFill="1" applyBorder="1" applyAlignment="1">
      <alignment vertical="top"/>
    </xf>
    <xf numFmtId="0" fontId="5" fillId="9" borderId="10" xfId="0" applyFont="1" applyFill="1" applyBorder="1" applyAlignment="1">
      <alignment horizontal="center" vertical="top" wrapText="1"/>
    </xf>
    <xf numFmtId="0" fontId="6" fillId="14" borderId="10" xfId="0" applyFont="1" applyFill="1" applyBorder="1" applyAlignment="1">
      <alignment vertical="top"/>
    </xf>
    <xf numFmtId="0" fontId="5" fillId="14" borderId="10" xfId="0" applyFont="1" applyFill="1" applyBorder="1" applyAlignment="1">
      <alignment horizontal="center" vertical="top"/>
    </xf>
    <xf numFmtId="2" fontId="7" fillId="14" borderId="10" xfId="0" applyNumberFormat="1" applyFont="1" applyFill="1" applyBorder="1" applyAlignment="1">
      <alignment horizontal="center" vertical="top"/>
    </xf>
    <xf numFmtId="2" fontId="5" fillId="14" borderId="10" xfId="0" applyNumberFormat="1" applyFont="1" applyFill="1" applyBorder="1" applyAlignment="1">
      <alignment horizontal="center" vertical="center"/>
    </xf>
    <xf numFmtId="49" fontId="6" fillId="0" borderId="0" xfId="0" applyNumberFormat="1" applyFont="1" applyAlignment="1">
      <alignment vertical="top" wrapText="1"/>
    </xf>
    <xf numFmtId="10" fontId="9" fillId="0" borderId="3" xfId="0" applyNumberFormat="1" applyFont="1" applyBorder="1" applyAlignment="1">
      <alignment horizontal="center" vertical="center"/>
    </xf>
    <xf numFmtId="0" fontId="6" fillId="0" borderId="0" xfId="0" applyFont="1" applyAlignment="1">
      <alignment horizontal="center" vertical="top"/>
    </xf>
    <xf numFmtId="2" fontId="10" fillId="14" borderId="10" xfId="0" applyNumberFormat="1" applyFont="1" applyFill="1" applyBorder="1" applyAlignment="1">
      <alignment horizontal="center" vertical="top"/>
    </xf>
    <xf numFmtId="0" fontId="5" fillId="9" borderId="10" xfId="0" applyFont="1" applyFill="1" applyBorder="1" applyAlignment="1">
      <alignment horizontal="left" vertical="top"/>
    </xf>
    <xf numFmtId="0" fontId="6" fillId="9" borderId="10" xfId="0" applyFont="1" applyFill="1" applyBorder="1" applyAlignment="1">
      <alignmen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0" fontId="11" fillId="14" borderId="5" xfId="0" applyFont="1" applyFill="1" applyBorder="1" applyAlignment="1">
      <alignment horizontal="left" vertical="top"/>
    </xf>
    <xf numFmtId="0" fontId="13" fillId="0" borderId="0" xfId="0" applyFont="1" applyAlignment="1">
      <alignment vertical="top"/>
    </xf>
    <xf numFmtId="0" fontId="6" fillId="14" borderId="6" xfId="0" applyFont="1" applyFill="1" applyBorder="1" applyAlignment="1">
      <alignment vertical="top"/>
    </xf>
    <xf numFmtId="0" fontId="12" fillId="0" borderId="0" xfId="0" applyFont="1" applyAlignment="1">
      <alignment vertical="top"/>
    </xf>
    <xf numFmtId="0" fontId="5" fillId="9" borderId="10" xfId="0" applyFont="1" applyFill="1" applyBorder="1" applyAlignment="1">
      <alignment horizontal="center" vertical="top"/>
    </xf>
    <xf numFmtId="10" fontId="9" fillId="5" borderId="3" xfId="0" applyNumberFormat="1" applyFont="1" applyFill="1" applyBorder="1" applyAlignment="1" applyProtection="1">
      <alignment horizontal="center" vertical="top"/>
      <protection locked="0"/>
    </xf>
    <xf numFmtId="10" fontId="6" fillId="5" borderId="3" xfId="0" applyNumberFormat="1" applyFont="1" applyFill="1" applyBorder="1" applyAlignment="1" applyProtection="1">
      <alignment horizontal="center" vertical="top"/>
      <protection locked="0"/>
    </xf>
    <xf numFmtId="0" fontId="5" fillId="9" borderId="5" xfId="0" applyFont="1" applyFill="1" applyBorder="1" applyAlignment="1">
      <alignment horizontal="left" vertical="top"/>
    </xf>
    <xf numFmtId="0" fontId="6" fillId="9" borderId="14" xfId="0" applyFont="1" applyFill="1" applyBorder="1" applyAlignment="1">
      <alignment vertical="top"/>
    </xf>
    <xf numFmtId="0" fontId="5" fillId="9" borderId="14" xfId="0" applyFont="1" applyFill="1" applyBorder="1" applyAlignment="1">
      <alignment horizontal="center" vertical="top"/>
    </xf>
    <xf numFmtId="0" fontId="5" fillId="9" borderId="14" xfId="0" applyFont="1" applyFill="1" applyBorder="1" applyAlignment="1">
      <alignment horizontal="center" vertical="top" wrapText="1"/>
    </xf>
    <xf numFmtId="10" fontId="6" fillId="5" borderId="8" xfId="0" applyNumberFormat="1" applyFont="1" applyFill="1" applyBorder="1" applyAlignment="1" applyProtection="1">
      <alignment horizontal="center" vertical="top"/>
      <protection locked="0"/>
    </xf>
    <xf numFmtId="0" fontId="14" fillId="0" borderId="0" xfId="0" applyFont="1" applyAlignment="1">
      <alignment vertical="top"/>
    </xf>
    <xf numFmtId="0" fontId="11" fillId="9" borderId="5" xfId="0" applyFont="1" applyFill="1" applyBorder="1" applyAlignment="1">
      <alignment horizontal="left" vertical="top"/>
    </xf>
    <xf numFmtId="2" fontId="6" fillId="9" borderId="10" xfId="0" applyNumberFormat="1" applyFont="1" applyFill="1" applyBorder="1" applyAlignment="1">
      <alignment horizontal="center" vertical="center"/>
    </xf>
    <xf numFmtId="10" fontId="6" fillId="9" borderId="10" xfId="0" applyNumberFormat="1" applyFont="1" applyFill="1" applyBorder="1" applyAlignment="1">
      <alignment horizontal="center" vertical="center"/>
    </xf>
    <xf numFmtId="0" fontId="6" fillId="5" borderId="9" xfId="0" applyFont="1" applyFill="1" applyBorder="1" applyAlignment="1" applyProtection="1">
      <alignment vertical="top"/>
      <protection locked="0"/>
    </xf>
    <xf numFmtId="2" fontId="5" fillId="7" borderId="3" xfId="0" applyNumberFormat="1" applyFont="1" applyFill="1" applyBorder="1" applyAlignment="1">
      <alignment horizontal="center" vertical="top"/>
    </xf>
    <xf numFmtId="0" fontId="5" fillId="0" borderId="0" xfId="0" applyFont="1" applyAlignment="1">
      <alignment horizontal="center" vertical="top"/>
    </xf>
    <xf numFmtId="0" fontId="6" fillId="2" borderId="9" xfId="0" applyFont="1" applyFill="1" applyBorder="1" applyAlignment="1">
      <alignment vertical="top"/>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10" borderId="8" xfId="0" applyFont="1" applyFill="1" applyBorder="1" applyAlignment="1">
      <alignment horizontal="left" vertical="top"/>
    </xf>
    <xf numFmtId="0" fontId="5" fillId="10" borderId="10" xfId="0" applyFont="1" applyFill="1" applyBorder="1" applyAlignment="1">
      <alignment horizontal="left" vertical="top"/>
    </xf>
    <xf numFmtId="0" fontId="5" fillId="10" borderId="10" xfId="0" applyFont="1" applyFill="1" applyBorder="1" applyAlignment="1">
      <alignment horizontal="center" vertical="top" wrapText="1"/>
    </xf>
    <xf numFmtId="0" fontId="5" fillId="3" borderId="8" xfId="0" applyFont="1" applyFill="1" applyBorder="1" applyAlignment="1">
      <alignment horizontal="left" vertical="top"/>
    </xf>
    <xf numFmtId="0" fontId="5" fillId="3" borderId="10" xfId="0" applyFont="1" applyFill="1" applyBorder="1" applyAlignment="1">
      <alignment horizontal="center" vertical="top"/>
    </xf>
    <xf numFmtId="0" fontId="5" fillId="3" borderId="10" xfId="0" applyFont="1" applyFill="1" applyBorder="1" applyAlignment="1">
      <alignment horizontal="center" vertical="top" wrapText="1"/>
    </xf>
    <xf numFmtId="2" fontId="6" fillId="0" borderId="13" xfId="0" applyNumberFormat="1" applyFont="1" applyBorder="1" applyAlignment="1">
      <alignment horizontal="center" vertical="top"/>
    </xf>
    <xf numFmtId="2" fontId="6" fillId="5" borderId="29" xfId="0" applyNumberFormat="1" applyFont="1" applyFill="1" applyBorder="1" applyAlignment="1" applyProtection="1">
      <alignment horizontal="center" vertical="top"/>
      <protection locked="0"/>
    </xf>
    <xf numFmtId="10" fontId="6" fillId="0" borderId="29" xfId="0" applyNumberFormat="1" applyFont="1" applyBorder="1" applyAlignment="1">
      <alignment horizontal="center" vertical="top"/>
    </xf>
    <xf numFmtId="0" fontId="5" fillId="3" borderId="8" xfId="0" quotePrefix="1" applyFont="1" applyFill="1" applyBorder="1" applyAlignment="1">
      <alignment horizontal="left" vertical="top"/>
    </xf>
    <xf numFmtId="0" fontId="6" fillId="3" borderId="10" xfId="0" applyFont="1" applyFill="1" applyBorder="1" applyAlignment="1">
      <alignment vertical="top"/>
    </xf>
    <xf numFmtId="2" fontId="6" fillId="3" borderId="10" xfId="0" applyNumberFormat="1" applyFont="1" applyFill="1" applyBorder="1" applyAlignment="1">
      <alignment vertical="top"/>
    </xf>
    <xf numFmtId="2" fontId="6" fillId="3" borderId="10" xfId="0" applyNumberFormat="1" applyFont="1" applyFill="1" applyBorder="1" applyAlignment="1">
      <alignment horizontal="center" vertical="top"/>
    </xf>
    <xf numFmtId="10" fontId="6" fillId="3" borderId="10" xfId="0" applyNumberFormat="1" applyFont="1" applyFill="1" applyBorder="1" applyAlignment="1">
      <alignment horizontal="center" vertical="top"/>
    </xf>
    <xf numFmtId="2" fontId="6" fillId="0" borderId="10" xfId="0" applyNumberFormat="1" applyFont="1" applyBorder="1" applyAlignment="1">
      <alignment horizontal="center" vertical="top"/>
    </xf>
    <xf numFmtId="2" fontId="6" fillId="0" borderId="3" xfId="0" applyNumberFormat="1" applyFont="1" applyBorder="1" applyAlignment="1">
      <alignment horizontal="center" vertical="top"/>
    </xf>
    <xf numFmtId="0" fontId="5" fillId="10" borderId="12" xfId="0" applyFont="1" applyFill="1" applyBorder="1" applyAlignment="1">
      <alignment horizontal="left" vertical="top"/>
    </xf>
    <xf numFmtId="0" fontId="5" fillId="10" borderId="0" xfId="0" applyFont="1" applyFill="1" applyAlignment="1">
      <alignment horizontal="left" vertical="top"/>
    </xf>
    <xf numFmtId="0" fontId="6" fillId="10" borderId="0" xfId="0" applyFont="1" applyFill="1" applyAlignment="1">
      <alignment vertical="top"/>
    </xf>
    <xf numFmtId="2" fontId="5" fillId="10" borderId="0" xfId="0" applyNumberFormat="1" applyFont="1" applyFill="1" applyAlignment="1">
      <alignment horizontal="left" vertical="top"/>
    </xf>
    <xf numFmtId="2" fontId="5" fillId="10" borderId="0" xfId="0" applyNumberFormat="1" applyFont="1" applyFill="1" applyAlignment="1">
      <alignment horizontal="center" vertical="top"/>
    </xf>
    <xf numFmtId="10" fontId="5" fillId="10" borderId="0" xfId="0" applyNumberFormat="1" applyFont="1" applyFill="1" applyAlignment="1">
      <alignment horizontal="center" vertical="top"/>
    </xf>
    <xf numFmtId="2" fontId="6" fillId="0" borderId="6" xfId="0" applyNumberFormat="1" applyFont="1" applyBorder="1" applyAlignment="1">
      <alignment horizontal="center" vertical="top"/>
    </xf>
    <xf numFmtId="0" fontId="5" fillId="3" borderId="5" xfId="0" applyFont="1" applyFill="1" applyBorder="1" applyAlignment="1">
      <alignment horizontal="left" vertical="top"/>
    </xf>
    <xf numFmtId="0" fontId="6" fillId="0" borderId="3" xfId="0" applyFont="1" applyBorder="1" applyAlignment="1">
      <alignment horizontal="center" vertical="top"/>
    </xf>
    <xf numFmtId="0" fontId="6" fillId="9" borderId="10" xfId="0" applyFont="1" applyFill="1" applyBorder="1" applyAlignment="1">
      <alignment horizontal="center" vertical="top"/>
    </xf>
    <xf numFmtId="0" fontId="5" fillId="9" borderId="1" xfId="0" applyFont="1" applyFill="1" applyBorder="1" applyAlignment="1">
      <alignment horizontal="left" vertical="top"/>
    </xf>
    <xf numFmtId="0" fontId="5" fillId="9" borderId="11" xfId="0" applyFont="1" applyFill="1" applyBorder="1" applyAlignment="1">
      <alignment horizontal="left" vertical="top"/>
    </xf>
    <xf numFmtId="0" fontId="6" fillId="5" borderId="3" xfId="0" applyFont="1" applyFill="1" applyBorder="1" applyAlignment="1" applyProtection="1">
      <alignment vertical="top"/>
      <protection locked="0"/>
    </xf>
    <xf numFmtId="1" fontId="5" fillId="0" borderId="0" xfId="0" applyNumberFormat="1" applyFont="1" applyAlignment="1">
      <alignment horizontal="center" vertical="center"/>
    </xf>
    <xf numFmtId="0" fontId="5" fillId="15" borderId="11" xfId="0" applyFont="1" applyFill="1" applyBorder="1" applyAlignment="1">
      <alignment horizontal="center" vertical="top"/>
    </xf>
    <xf numFmtId="0" fontId="6" fillId="9" borderId="11" xfId="0" applyFont="1" applyFill="1" applyBorder="1" applyAlignment="1">
      <alignment vertical="top"/>
    </xf>
    <xf numFmtId="0" fontId="6" fillId="9" borderId="11" xfId="0" applyFont="1" applyFill="1" applyBorder="1" applyAlignment="1">
      <alignment horizontal="center" vertical="top"/>
    </xf>
    <xf numFmtId="0" fontId="5" fillId="4" borderId="8" xfId="0" applyFont="1" applyFill="1" applyBorder="1" applyAlignment="1">
      <alignment horizontal="left" vertical="top"/>
    </xf>
    <xf numFmtId="0" fontId="5" fillId="4" borderId="10" xfId="0" applyFont="1" applyFill="1" applyBorder="1" applyAlignment="1">
      <alignment vertical="top"/>
    </xf>
    <xf numFmtId="0" fontId="5" fillId="4" borderId="10" xfId="0" applyFont="1" applyFill="1" applyBorder="1" applyAlignment="1">
      <alignment horizontal="center" vertical="top"/>
    </xf>
    <xf numFmtId="0" fontId="5" fillId="4" borderId="5" xfId="0" quotePrefix="1" applyFont="1" applyFill="1" applyBorder="1" applyAlignment="1">
      <alignment horizontal="left" vertical="top"/>
    </xf>
    <xf numFmtId="0" fontId="6" fillId="4" borderId="14" xfId="0" applyFont="1" applyFill="1" applyBorder="1" applyAlignment="1">
      <alignment vertical="top"/>
    </xf>
    <xf numFmtId="0" fontId="6" fillId="4" borderId="10" xfId="0" applyFont="1" applyFill="1" applyBorder="1" applyAlignment="1">
      <alignment horizontal="left" vertical="top"/>
    </xf>
    <xf numFmtId="0" fontId="5" fillId="4" borderId="5" xfId="0" applyFont="1" applyFill="1" applyBorder="1" applyAlignment="1">
      <alignment horizontal="left" vertical="top"/>
    </xf>
    <xf numFmtId="0" fontId="6" fillId="4" borderId="14" xfId="0" applyFont="1" applyFill="1" applyBorder="1" applyAlignment="1">
      <alignment horizontal="center" vertical="top"/>
    </xf>
    <xf numFmtId="2" fontId="6" fillId="4" borderId="14" xfId="0" applyNumberFormat="1" applyFont="1" applyFill="1" applyBorder="1" applyAlignment="1">
      <alignment horizontal="center" vertical="top"/>
    </xf>
    <xf numFmtId="10" fontId="6" fillId="4" borderId="14" xfId="0" applyNumberFormat="1" applyFont="1" applyFill="1" applyBorder="1" applyAlignment="1">
      <alignment horizontal="center" vertical="top"/>
    </xf>
    <xf numFmtId="0" fontId="6" fillId="4" borderId="10" xfId="0" applyFont="1" applyFill="1" applyBorder="1" applyAlignment="1">
      <alignment horizontal="center" vertical="top"/>
    </xf>
    <xf numFmtId="2" fontId="6" fillId="4" borderId="10" xfId="0" applyNumberFormat="1" applyFont="1" applyFill="1" applyBorder="1" applyAlignment="1">
      <alignment horizontal="center" vertical="top"/>
    </xf>
    <xf numFmtId="10" fontId="6" fillId="4" borderId="10" xfId="0" applyNumberFormat="1" applyFont="1" applyFill="1" applyBorder="1" applyAlignment="1">
      <alignment horizontal="center" vertical="top"/>
    </xf>
    <xf numFmtId="0" fontId="5" fillId="9" borderId="2" xfId="0" applyFont="1" applyFill="1" applyBorder="1" applyAlignment="1">
      <alignment horizontal="left" vertical="top"/>
    </xf>
    <xf numFmtId="0" fontId="5" fillId="9" borderId="3" xfId="0" applyFont="1" applyFill="1" applyBorder="1" applyAlignment="1">
      <alignment horizontal="left" vertical="top"/>
    </xf>
    <xf numFmtId="0" fontId="6" fillId="9" borderId="3" xfId="0" applyFont="1" applyFill="1" applyBorder="1" applyAlignment="1">
      <alignment vertical="top"/>
    </xf>
    <xf numFmtId="0" fontId="6" fillId="9" borderId="3" xfId="0" applyFont="1" applyFill="1" applyBorder="1" applyAlignment="1">
      <alignment horizontal="center" vertical="top"/>
    </xf>
    <xf numFmtId="2" fontId="5" fillId="15" borderId="3" xfId="0" applyNumberFormat="1" applyFont="1" applyFill="1" applyBorder="1" applyAlignment="1">
      <alignment horizontal="center" vertical="top"/>
    </xf>
    <xf numFmtId="9" fontId="5" fillId="0" borderId="0" xfId="0" applyNumberFormat="1" applyFont="1" applyAlignment="1">
      <alignment horizontal="center" vertical="top"/>
    </xf>
    <xf numFmtId="1" fontId="5" fillId="0" borderId="0" xfId="0" applyNumberFormat="1" applyFont="1" applyAlignment="1">
      <alignment vertical="top"/>
    </xf>
    <xf numFmtId="0" fontId="5" fillId="17" borderId="11" xfId="0" applyFont="1" applyFill="1" applyBorder="1" applyAlignment="1">
      <alignment horizontal="center" vertical="top"/>
    </xf>
    <xf numFmtId="0" fontId="5" fillId="17" borderId="3" xfId="0" applyFont="1" applyFill="1" applyBorder="1" applyAlignment="1">
      <alignment horizontal="center" vertical="top"/>
    </xf>
    <xf numFmtId="0" fontId="5" fillId="17" borderId="1" xfId="0" applyFont="1" applyFill="1" applyBorder="1" applyAlignment="1">
      <alignment horizontal="center" vertical="top" wrapText="1"/>
    </xf>
    <xf numFmtId="0" fontId="5" fillId="9" borderId="10" xfId="0" applyFont="1" applyFill="1" applyBorder="1" applyAlignment="1">
      <alignment vertical="top" wrapText="1"/>
    </xf>
    <xf numFmtId="2" fontId="5" fillId="5" borderId="9" xfId="0" applyNumberFormat="1" applyFont="1" applyFill="1" applyBorder="1" applyAlignment="1" applyProtection="1">
      <alignment horizontal="center" vertical="top"/>
      <protection locked="0"/>
    </xf>
    <xf numFmtId="10" fontId="5" fillId="5" borderId="3" xfId="0" applyNumberFormat="1" applyFont="1" applyFill="1" applyBorder="1" applyAlignment="1" applyProtection="1">
      <alignment horizontal="center" vertical="top"/>
      <protection locked="0"/>
    </xf>
    <xf numFmtId="2" fontId="6" fillId="5" borderId="9" xfId="0" applyNumberFormat="1" applyFont="1" applyFill="1" applyBorder="1" applyAlignment="1" applyProtection="1">
      <alignment vertical="top"/>
      <protection locked="0"/>
    </xf>
    <xf numFmtId="2" fontId="5" fillId="17" borderId="3" xfId="0" applyNumberFormat="1" applyFont="1" applyFill="1" applyBorder="1" applyAlignment="1">
      <alignment horizontal="center" vertical="top"/>
    </xf>
    <xf numFmtId="10" fontId="5" fillId="6" borderId="3" xfId="0" applyNumberFormat="1" applyFont="1" applyFill="1" applyBorder="1" applyAlignment="1">
      <alignment horizontal="center" vertical="top"/>
    </xf>
    <xf numFmtId="0" fontId="6" fillId="10" borderId="16" xfId="0" applyFont="1" applyFill="1" applyBorder="1"/>
    <xf numFmtId="0" fontId="5" fillId="10" borderId="16" xfId="0" applyFont="1" applyFill="1" applyBorder="1" applyAlignment="1">
      <alignment horizontal="right" vertical="center"/>
    </xf>
    <xf numFmtId="0" fontId="6" fillId="0" borderId="8" xfId="0" applyFont="1" applyBorder="1" applyAlignment="1">
      <alignment horizontal="center" vertical="center"/>
    </xf>
    <xf numFmtId="0" fontId="9" fillId="0" borderId="0" xfId="0" applyFont="1" applyAlignment="1">
      <alignment horizontal="left" vertical="center" wrapText="1" readingOrder="1"/>
    </xf>
    <xf numFmtId="0" fontId="9" fillId="0" borderId="10" xfId="0" applyFont="1" applyBorder="1" applyAlignment="1">
      <alignment horizontal="center" vertical="center"/>
    </xf>
    <xf numFmtId="0" fontId="6" fillId="0" borderId="10" xfId="0" applyFont="1" applyBorder="1" applyAlignment="1">
      <alignment horizontal="center" vertical="center" wrapText="1"/>
    </xf>
    <xf numFmtId="0" fontId="9" fillId="0" borderId="10" xfId="0" quotePrefix="1" applyFont="1" applyBorder="1" applyAlignment="1">
      <alignment horizontal="center" vertical="center" wrapText="1"/>
    </xf>
    <xf numFmtId="0" fontId="6" fillId="0" borderId="0" xfId="0" applyFont="1" applyAlignment="1">
      <alignment horizontal="left" vertical="center"/>
    </xf>
    <xf numFmtId="0" fontId="9" fillId="19" borderId="2" xfId="0" applyFont="1" applyFill="1" applyBorder="1" applyAlignment="1">
      <alignment vertical="top"/>
    </xf>
    <xf numFmtId="0" fontId="9" fillId="19" borderId="6" xfId="0" applyFont="1" applyFill="1" applyBorder="1" applyAlignment="1">
      <alignment vertical="top"/>
    </xf>
    <xf numFmtId="2" fontId="6" fillId="5" borderId="4" xfId="0" applyNumberFormat="1" applyFont="1" applyFill="1" applyBorder="1" applyAlignment="1" applyProtection="1">
      <alignment horizontal="center" vertical="top"/>
      <protection locked="0"/>
    </xf>
    <xf numFmtId="2" fontId="6" fillId="5" borderId="7" xfId="0" applyNumberFormat="1" applyFont="1" applyFill="1" applyBorder="1" applyAlignment="1" applyProtection="1">
      <alignment horizontal="center" vertical="top"/>
      <protection locked="0"/>
    </xf>
    <xf numFmtId="0" fontId="6" fillId="5" borderId="3" xfId="0" applyFont="1" applyFill="1" applyBorder="1" applyAlignment="1" applyProtection="1">
      <alignment horizontal="center" vertical="top" wrapText="1"/>
      <protection locked="0"/>
    </xf>
    <xf numFmtId="0" fontId="5" fillId="3" borderId="1" xfId="0" applyFont="1" applyFill="1" applyBorder="1" applyAlignment="1">
      <alignment horizontal="left" vertical="top"/>
    </xf>
    <xf numFmtId="0" fontId="6" fillId="3" borderId="11" xfId="0" applyFont="1" applyFill="1" applyBorder="1" applyAlignment="1">
      <alignment vertical="top"/>
    </xf>
    <xf numFmtId="0" fontId="5" fillId="3" borderId="10" xfId="0" applyFont="1" applyFill="1" applyBorder="1" applyAlignment="1">
      <alignment horizontal="center" vertical="center"/>
    </xf>
    <xf numFmtId="2" fontId="5" fillId="3" borderId="10" xfId="0" applyNumberFormat="1" applyFont="1" applyFill="1" applyBorder="1" applyAlignment="1">
      <alignment horizontal="center" vertical="center" wrapText="1"/>
    </xf>
    <xf numFmtId="10" fontId="5" fillId="3" borderId="10"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2" fontId="5" fillId="2" borderId="3" xfId="0" applyNumberFormat="1" applyFont="1" applyFill="1" applyBorder="1" applyAlignment="1">
      <alignment horizontal="center" vertical="top"/>
    </xf>
    <xf numFmtId="0" fontId="5" fillId="5" borderId="3" xfId="0" applyFont="1" applyFill="1" applyBorder="1" applyAlignment="1" applyProtection="1">
      <alignment horizontal="center" vertical="top"/>
      <protection locked="0"/>
    </xf>
    <xf numFmtId="0" fontId="6" fillId="2" borderId="10" xfId="0" applyFont="1" applyFill="1" applyBorder="1" applyAlignment="1">
      <alignment vertical="top"/>
    </xf>
    <xf numFmtId="0" fontId="6" fillId="12" borderId="10" xfId="0" applyFont="1" applyFill="1" applyBorder="1"/>
    <xf numFmtId="0" fontId="5" fillId="12" borderId="10" xfId="0" applyFont="1" applyFill="1" applyBorder="1" applyAlignment="1">
      <alignment horizontal="right" vertical="center"/>
    </xf>
    <xf numFmtId="0" fontId="5" fillId="12" borderId="10" xfId="0" applyFont="1" applyFill="1" applyBorder="1" applyAlignment="1">
      <alignment horizontal="center" vertical="center"/>
    </xf>
    <xf numFmtId="0" fontId="6" fillId="0" borderId="0" xfId="0" applyFont="1" applyAlignment="1">
      <alignment horizontal="center" vertical="top" wrapText="1"/>
    </xf>
    <xf numFmtId="49" fontId="6" fillId="0" borderId="0" xfId="0" applyNumberFormat="1" applyFont="1"/>
    <xf numFmtId="49" fontId="6" fillId="0" borderId="0" xfId="0" applyNumberFormat="1" applyFont="1" applyAlignment="1">
      <alignment vertical="top"/>
    </xf>
    <xf numFmtId="0" fontId="5" fillId="9" borderId="14" xfId="0" applyFont="1" applyFill="1" applyBorder="1" applyAlignment="1">
      <alignment horizontal="left" vertical="top"/>
    </xf>
    <xf numFmtId="0" fontId="5" fillId="2" borderId="9" xfId="0" applyFont="1" applyFill="1" applyBorder="1" applyAlignment="1">
      <alignment vertical="top"/>
    </xf>
    <xf numFmtId="0" fontId="6" fillId="0" borderId="9" xfId="0" applyFont="1" applyBorder="1" applyAlignment="1">
      <alignment horizontal="center" vertical="top"/>
    </xf>
    <xf numFmtId="2" fontId="6" fillId="5" borderId="6" xfId="0" applyNumberFormat="1" applyFont="1" applyFill="1" applyBorder="1" applyAlignment="1" applyProtection="1">
      <alignment horizontal="center" vertical="center"/>
      <protection locked="0"/>
    </xf>
    <xf numFmtId="2" fontId="6" fillId="5" borderId="9" xfId="0" applyNumberFormat="1" applyFont="1" applyFill="1" applyBorder="1" applyAlignment="1" applyProtection="1">
      <alignment horizontal="center" vertical="center"/>
      <protection locked="0"/>
    </xf>
    <xf numFmtId="0" fontId="5" fillId="6" borderId="10" xfId="0" applyFont="1" applyFill="1" applyBorder="1" applyAlignment="1">
      <alignment vertical="top"/>
    </xf>
    <xf numFmtId="0" fontId="5" fillId="6" borderId="3" xfId="0" applyFont="1" applyFill="1" applyBorder="1" applyAlignment="1">
      <alignment horizontal="center" vertical="center" wrapText="1"/>
    </xf>
    <xf numFmtId="10" fontId="5" fillId="6" borderId="3" xfId="0" applyNumberFormat="1" applyFont="1" applyFill="1" applyBorder="1" applyAlignment="1">
      <alignment horizontal="center" vertical="center" wrapText="1"/>
    </xf>
    <xf numFmtId="0" fontId="5" fillId="6" borderId="3" xfId="0" applyFont="1" applyFill="1" applyBorder="1" applyAlignment="1">
      <alignment horizontal="center" vertical="top" wrapText="1"/>
    </xf>
    <xf numFmtId="9" fontId="6" fillId="18" borderId="3" xfId="0" applyNumberFormat="1" applyFont="1" applyFill="1" applyBorder="1" applyAlignment="1">
      <alignment horizontal="center"/>
    </xf>
    <xf numFmtId="9" fontId="6" fillId="5" borderId="3" xfId="0" applyNumberFormat="1" applyFont="1" applyFill="1" applyBorder="1" applyAlignment="1" applyProtection="1">
      <alignment horizontal="center" vertical="center"/>
      <protection locked="0"/>
    </xf>
    <xf numFmtId="0" fontId="11" fillId="11" borderId="3" xfId="1" applyFont="1" applyFill="1" applyBorder="1" applyAlignment="1">
      <alignment horizontal="center" vertical="center" wrapText="1"/>
    </xf>
    <xf numFmtId="0" fontId="9" fillId="0" borderId="7" xfId="0" applyFont="1" applyBorder="1" applyAlignment="1">
      <alignment horizontal="center" vertical="center" wrapText="1"/>
    </xf>
    <xf numFmtId="2" fontId="9" fillId="5" borderId="9" xfId="0" applyNumberFormat="1" applyFont="1" applyFill="1" applyBorder="1" applyAlignment="1" applyProtection="1">
      <alignment horizontal="center" vertical="top"/>
      <protection locked="0"/>
    </xf>
    <xf numFmtId="2" fontId="6" fillId="0" borderId="9" xfId="0" applyNumberFormat="1" applyFont="1" applyBorder="1" applyAlignment="1">
      <alignment horizontal="center" vertical="top"/>
    </xf>
    <xf numFmtId="0" fontId="9" fillId="0" borderId="8" xfId="0" applyFont="1" applyBorder="1" applyAlignment="1">
      <alignment horizontal="center" vertical="center"/>
    </xf>
    <xf numFmtId="0" fontId="21" fillId="0" borderId="12" xfId="0" applyFont="1" applyBorder="1" applyProtection="1">
      <protection hidden="1"/>
    </xf>
    <xf numFmtId="0" fontId="6" fillId="0" borderId="0" xfId="0" applyFont="1" applyAlignment="1" applyProtection="1">
      <alignment horizontal="left"/>
      <protection hidden="1"/>
    </xf>
    <xf numFmtId="0" fontId="6" fillId="0" borderId="0" xfId="0" applyFont="1" applyAlignment="1" applyProtection="1">
      <alignment horizontal="center" vertical="center"/>
      <protection hidden="1"/>
    </xf>
    <xf numFmtId="0" fontId="6" fillId="0" borderId="0" xfId="0" applyFont="1" applyProtection="1">
      <protection hidden="1"/>
    </xf>
    <xf numFmtId="0" fontId="9" fillId="0" borderId="0" xfId="0" applyFont="1" applyAlignment="1" applyProtection="1">
      <alignment horizontal="left" vertical="center" wrapText="1" readingOrder="1"/>
      <protection hidden="1"/>
    </xf>
    <xf numFmtId="1" fontId="6" fillId="0" borderId="0" xfId="0" applyNumberFormat="1" applyFont="1" applyProtection="1">
      <protection hidden="1"/>
    </xf>
    <xf numFmtId="0" fontId="5" fillId="12" borderId="8" xfId="0" applyFont="1" applyFill="1" applyBorder="1" applyAlignment="1" applyProtection="1">
      <alignment vertical="center"/>
      <protection hidden="1"/>
    </xf>
    <xf numFmtId="0" fontId="6" fillId="12" borderId="10" xfId="0" applyFont="1" applyFill="1" applyBorder="1" applyProtection="1">
      <protection hidden="1"/>
    </xf>
    <xf numFmtId="0" fontId="5" fillId="12" borderId="10" xfId="0" applyFont="1" applyFill="1" applyBorder="1" applyAlignment="1" applyProtection="1">
      <alignment horizontal="right" vertical="center"/>
      <protection hidden="1"/>
    </xf>
    <xf numFmtId="0" fontId="5" fillId="12" borderId="10" xfId="0" applyFont="1" applyFill="1" applyBorder="1" applyAlignment="1" applyProtection="1">
      <alignment horizontal="center" vertical="center"/>
      <protection hidden="1"/>
    </xf>
    <xf numFmtId="0" fontId="6" fillId="0" borderId="10" xfId="0" applyFont="1" applyBorder="1" applyProtection="1">
      <protection hidden="1"/>
    </xf>
    <xf numFmtId="0" fontId="5" fillId="0" borderId="0" xfId="0" applyFont="1" applyAlignment="1" applyProtection="1">
      <alignment horizontal="left" vertical="center"/>
      <protection hidden="1"/>
    </xf>
    <xf numFmtId="0" fontId="6" fillId="0" borderId="13" xfId="0" applyFont="1" applyBorder="1" applyProtection="1">
      <protection hidden="1"/>
    </xf>
    <xf numFmtId="0" fontId="5" fillId="14" borderId="8" xfId="0" applyFont="1" applyFill="1" applyBorder="1" applyAlignment="1" applyProtection="1">
      <alignment horizontal="left" vertical="top"/>
      <protection hidden="1"/>
    </xf>
    <xf numFmtId="0" fontId="5" fillId="14" borderId="10" xfId="0" applyFont="1" applyFill="1" applyBorder="1" applyAlignment="1" applyProtection="1">
      <alignment vertical="top"/>
      <protection hidden="1"/>
    </xf>
    <xf numFmtId="0" fontId="5" fillId="14" borderId="9" xfId="0" applyFont="1" applyFill="1" applyBorder="1" applyAlignment="1" applyProtection="1">
      <alignment vertical="top"/>
      <protection hidden="1"/>
    </xf>
    <xf numFmtId="0" fontId="19" fillId="14" borderId="3" xfId="0" applyFont="1" applyFill="1" applyBorder="1" applyAlignment="1" applyProtection="1">
      <alignment horizontal="center" vertical="center" wrapText="1" readingOrder="1"/>
      <protection hidden="1"/>
    </xf>
    <xf numFmtId="165" fontId="5" fillId="0" borderId="0" xfId="0" applyNumberFormat="1" applyFont="1" applyAlignment="1" applyProtection="1">
      <alignment horizontal="left" vertical="top"/>
      <protection hidden="1"/>
    </xf>
    <xf numFmtId="0" fontId="5" fillId="0" borderId="0" xfId="0" applyFont="1" applyAlignment="1" applyProtection="1">
      <alignment horizontal="left" vertical="top"/>
      <protection hidden="1"/>
    </xf>
    <xf numFmtId="0" fontId="5" fillId="0" borderId="0" xfId="0" applyFont="1" applyAlignment="1" applyProtection="1">
      <alignment vertical="top"/>
      <protection hidden="1"/>
    </xf>
    <xf numFmtId="165" fontId="6" fillId="0" borderId="3" xfId="0" applyNumberFormat="1" applyFont="1" applyBorder="1" applyAlignment="1" applyProtection="1">
      <alignment horizontal="left"/>
      <protection hidden="1"/>
    </xf>
    <xf numFmtId="1" fontId="6" fillId="0" borderId="3" xfId="0" applyNumberFormat="1" applyFont="1" applyBorder="1" applyAlignment="1" applyProtection="1">
      <alignment horizontal="center" vertical="center" readingOrder="1"/>
      <protection hidden="1"/>
    </xf>
    <xf numFmtId="0" fontId="6" fillId="0" borderId="0" xfId="0" applyFont="1" applyAlignment="1" applyProtection="1">
      <alignment vertical="top"/>
      <protection hidden="1"/>
    </xf>
    <xf numFmtId="165" fontId="6" fillId="0" borderId="0" xfId="0" applyNumberFormat="1" applyFont="1" applyAlignment="1" applyProtection="1">
      <alignment horizontal="left" vertical="top" wrapText="1"/>
      <protection hidden="1"/>
    </xf>
    <xf numFmtId="0" fontId="6" fillId="0" borderId="0" xfId="0" applyFont="1" applyAlignment="1" applyProtection="1">
      <alignment vertical="top" wrapText="1"/>
      <protection hidden="1"/>
    </xf>
    <xf numFmtId="2" fontId="7" fillId="0" borderId="0" xfId="0" applyNumberFormat="1" applyFont="1" applyAlignment="1" applyProtection="1">
      <alignment horizontal="center" vertical="top"/>
      <protection hidden="1"/>
    </xf>
    <xf numFmtId="0" fontId="9" fillId="18" borderId="8" xfId="0" applyFont="1" applyFill="1" applyBorder="1" applyAlignment="1" applyProtection="1">
      <alignment horizontal="left" vertical="top" wrapText="1"/>
      <protection hidden="1"/>
    </xf>
    <xf numFmtId="0" fontId="9" fillId="18" borderId="10" xfId="0" applyFont="1" applyFill="1" applyBorder="1" applyAlignment="1" applyProtection="1">
      <alignment horizontal="left" vertical="top" wrapText="1"/>
      <protection hidden="1"/>
    </xf>
    <xf numFmtId="0" fontId="9" fillId="18" borderId="9" xfId="0" applyFont="1" applyFill="1" applyBorder="1" applyAlignment="1" applyProtection="1">
      <alignment horizontal="left" vertical="top" wrapText="1"/>
      <protection hidden="1"/>
    </xf>
    <xf numFmtId="165" fontId="9" fillId="0" borderId="0" xfId="0" applyNumberFormat="1" applyFont="1" applyAlignment="1" applyProtection="1">
      <alignment horizontal="left" vertical="top" wrapText="1"/>
      <protection hidden="1"/>
    </xf>
    <xf numFmtId="0" fontId="9" fillId="0" borderId="0" xfId="0" applyFont="1" applyAlignment="1" applyProtection="1">
      <alignment vertical="top" wrapText="1"/>
      <protection hidden="1"/>
    </xf>
    <xf numFmtId="165" fontId="9" fillId="0" borderId="0" xfId="0" quotePrefix="1" applyNumberFormat="1" applyFont="1" applyAlignment="1" applyProtection="1">
      <alignment horizontal="left" vertical="top" wrapText="1"/>
      <protection hidden="1"/>
    </xf>
    <xf numFmtId="0" fontId="9" fillId="0" borderId="0" xfId="0" quotePrefix="1" applyFont="1" applyAlignment="1" applyProtection="1">
      <alignment vertical="top" wrapText="1"/>
      <protection hidden="1"/>
    </xf>
    <xf numFmtId="0" fontId="5" fillId="11" borderId="8" xfId="0" applyFont="1" applyFill="1" applyBorder="1" applyAlignment="1" applyProtection="1">
      <alignment horizontal="left" vertical="top"/>
      <protection hidden="1"/>
    </xf>
    <xf numFmtId="0" fontId="6" fillId="11" borderId="10" xfId="0" applyFont="1" applyFill="1" applyBorder="1" applyAlignment="1" applyProtection="1">
      <alignment vertical="top"/>
      <protection hidden="1"/>
    </xf>
    <xf numFmtId="0" fontId="5" fillId="11" borderId="10" xfId="0" applyFont="1" applyFill="1" applyBorder="1" applyAlignment="1" applyProtection="1">
      <alignment horizontal="right" vertical="top"/>
      <protection hidden="1"/>
    </xf>
    <xf numFmtId="0" fontId="5" fillId="11" borderId="10" xfId="0" applyFont="1" applyFill="1" applyBorder="1" applyAlignment="1" applyProtection="1">
      <alignment horizontal="center" vertical="top"/>
      <protection hidden="1"/>
    </xf>
    <xf numFmtId="0" fontId="5" fillId="0" borderId="10" xfId="0" applyFont="1" applyBorder="1" applyAlignment="1" applyProtection="1">
      <alignment horizontal="left" vertical="top"/>
      <protection hidden="1"/>
    </xf>
    <xf numFmtId="0" fontId="6" fillId="0" borderId="0" xfId="0" applyFont="1" applyAlignment="1" applyProtection="1">
      <alignment horizontal="center" vertical="top"/>
      <protection hidden="1"/>
    </xf>
    <xf numFmtId="0" fontId="6" fillId="0" borderId="13" xfId="0" applyFont="1" applyBorder="1" applyAlignment="1" applyProtection="1">
      <alignment vertical="top"/>
      <protection hidden="1"/>
    </xf>
    <xf numFmtId="0" fontId="5" fillId="2" borderId="8" xfId="0" applyFont="1" applyFill="1" applyBorder="1" applyAlignment="1" applyProtection="1">
      <alignment vertical="top"/>
      <protection hidden="1"/>
    </xf>
    <xf numFmtId="0" fontId="5" fillId="2" borderId="10" xfId="0" applyFont="1" applyFill="1" applyBorder="1" applyAlignment="1" applyProtection="1">
      <alignment vertical="top"/>
      <protection hidden="1"/>
    </xf>
    <xf numFmtId="0" fontId="6" fillId="2" borderId="10" xfId="0" applyFont="1" applyFill="1" applyBorder="1" applyAlignment="1" applyProtection="1">
      <alignment vertical="top"/>
      <protection hidden="1"/>
    </xf>
    <xf numFmtId="0" fontId="19" fillId="2" borderId="3" xfId="0" applyFont="1" applyFill="1" applyBorder="1" applyAlignment="1" applyProtection="1">
      <alignment horizontal="center" vertical="center" wrapText="1" readingOrder="1"/>
      <protection hidden="1"/>
    </xf>
    <xf numFmtId="0" fontId="6" fillId="0" borderId="0" xfId="0" applyFont="1" applyAlignment="1" applyProtection="1">
      <alignment horizontal="left" vertical="top" wrapText="1"/>
      <protection hidden="1"/>
    </xf>
    <xf numFmtId="2" fontId="6" fillId="0" borderId="0" xfId="0" applyNumberFormat="1" applyFont="1" applyAlignment="1" applyProtection="1">
      <alignment horizontal="center" vertical="top"/>
      <protection hidden="1"/>
    </xf>
    <xf numFmtId="49" fontId="6" fillId="0" borderId="3" xfId="0" applyNumberFormat="1" applyFont="1" applyBorder="1" applyAlignment="1" applyProtection="1">
      <alignment horizontal="left"/>
      <protection hidden="1"/>
    </xf>
    <xf numFmtId="1" fontId="6" fillId="0" borderId="7" xfId="0" applyNumberFormat="1" applyFont="1" applyBorder="1" applyAlignment="1" applyProtection="1">
      <alignment horizontal="center" vertical="top"/>
      <protection hidden="1"/>
    </xf>
    <xf numFmtId="0" fontId="5" fillId="0" borderId="0" xfId="0" quotePrefix="1" applyFont="1" applyAlignment="1" applyProtection="1">
      <alignment horizontal="left" vertical="top"/>
      <protection hidden="1"/>
    </xf>
    <xf numFmtId="2" fontId="6" fillId="0" borderId="0" xfId="0" applyNumberFormat="1" applyFont="1" applyAlignment="1" applyProtection="1">
      <alignment vertical="top"/>
      <protection hidden="1"/>
    </xf>
    <xf numFmtId="1" fontId="6" fillId="0" borderId="3" xfId="0" applyNumberFormat="1" applyFont="1" applyBorder="1" applyAlignment="1" applyProtection="1">
      <alignment horizontal="center" vertical="top"/>
      <protection hidden="1"/>
    </xf>
    <xf numFmtId="0" fontId="8" fillId="0" borderId="0" xfId="0" applyFont="1" applyAlignment="1" applyProtection="1">
      <alignment vertical="top"/>
      <protection hidden="1"/>
    </xf>
    <xf numFmtId="0" fontId="6" fillId="0" borderId="0" xfId="0" applyFont="1" applyAlignment="1" applyProtection="1">
      <alignment horizontal="left" vertical="top"/>
      <protection hidden="1"/>
    </xf>
    <xf numFmtId="2" fontId="5" fillId="0" borderId="0" xfId="0" applyNumberFormat="1" applyFont="1" applyAlignment="1" applyProtection="1">
      <alignment horizontal="left" vertical="top"/>
      <protection hidden="1"/>
    </xf>
    <xf numFmtId="0" fontId="6" fillId="0" borderId="3" xfId="0" applyFont="1" applyBorder="1" applyAlignment="1" applyProtection="1">
      <alignment horizontal="left"/>
      <protection hidden="1"/>
    </xf>
    <xf numFmtId="0" fontId="5" fillId="13" borderId="8" xfId="0" applyFont="1" applyFill="1" applyBorder="1" applyAlignment="1" applyProtection="1">
      <alignment horizontal="left" vertical="top"/>
      <protection hidden="1"/>
    </xf>
    <xf numFmtId="0" fontId="6" fillId="13" borderId="10" xfId="0" applyFont="1" applyFill="1" applyBorder="1" applyAlignment="1" applyProtection="1">
      <alignment vertical="top"/>
      <protection hidden="1"/>
    </xf>
    <xf numFmtId="0" fontId="5" fillId="13" borderId="10" xfId="0" applyFont="1" applyFill="1" applyBorder="1" applyAlignment="1" applyProtection="1">
      <alignment horizontal="right" vertical="top"/>
      <protection hidden="1"/>
    </xf>
    <xf numFmtId="0" fontId="5" fillId="0" borderId="12" xfId="0" applyFont="1" applyBorder="1" applyAlignment="1" applyProtection="1">
      <alignment horizontal="left" vertical="top"/>
      <protection hidden="1"/>
    </xf>
    <xf numFmtId="0" fontId="5" fillId="15" borderId="8" xfId="0" applyFont="1" applyFill="1" applyBorder="1" applyAlignment="1" applyProtection="1">
      <alignment horizontal="left" vertical="top"/>
      <protection hidden="1"/>
    </xf>
    <xf numFmtId="0" fontId="5" fillId="15" borderId="10" xfId="0" applyFont="1" applyFill="1" applyBorder="1" applyAlignment="1" applyProtection="1">
      <alignment horizontal="center" vertical="top"/>
      <protection hidden="1"/>
    </xf>
    <xf numFmtId="0" fontId="5" fillId="15" borderId="9" xfId="0" applyFont="1" applyFill="1" applyBorder="1" applyAlignment="1" applyProtection="1">
      <alignment horizontal="center" vertical="top" wrapText="1"/>
      <protection hidden="1"/>
    </xf>
    <xf numFmtId="0" fontId="19" fillId="15" borderId="9" xfId="0" applyFont="1" applyFill="1" applyBorder="1" applyAlignment="1" applyProtection="1">
      <alignment horizontal="center" vertical="center" wrapText="1" readingOrder="1"/>
      <protection hidden="1"/>
    </xf>
    <xf numFmtId="1" fontId="6" fillId="0" borderId="3" xfId="0" applyNumberFormat="1" applyFont="1" applyBorder="1" applyAlignment="1" applyProtection="1">
      <alignment horizontal="center" vertical="center"/>
      <protection hidden="1"/>
    </xf>
    <xf numFmtId="0" fontId="9" fillId="0" borderId="0" xfId="0" applyFont="1" applyAlignment="1" applyProtection="1">
      <alignment horizontal="left" vertical="top" wrapText="1"/>
      <protection hidden="1"/>
    </xf>
    <xf numFmtId="0" fontId="1" fillId="20" borderId="3" xfId="0" applyFont="1" applyFill="1" applyBorder="1" applyAlignment="1" applyProtection="1">
      <alignment horizontal="left" vertical="center" wrapText="1" readingOrder="1"/>
      <protection hidden="1"/>
    </xf>
    <xf numFmtId="0" fontId="11" fillId="21" borderId="3" xfId="0" applyFont="1" applyFill="1" applyBorder="1" applyAlignment="1" applyProtection="1">
      <alignment horizontal="left" vertical="center" wrapText="1" readingOrder="1"/>
      <protection hidden="1"/>
    </xf>
    <xf numFmtId="0" fontId="11" fillId="22" borderId="3" xfId="0" applyFont="1" applyFill="1" applyBorder="1" applyAlignment="1" applyProtection="1">
      <alignment horizontal="center" vertical="center" wrapText="1"/>
      <protection hidden="1"/>
    </xf>
    <xf numFmtId="0" fontId="20" fillId="23" borderId="8" xfId="0" applyFont="1" applyFill="1" applyBorder="1" applyAlignment="1" applyProtection="1">
      <alignment vertical="center" wrapText="1" readingOrder="1"/>
      <protection hidden="1"/>
    </xf>
    <xf numFmtId="0" fontId="20" fillId="23" borderId="10" xfId="0" applyFont="1" applyFill="1" applyBorder="1" applyAlignment="1" applyProtection="1">
      <alignment vertical="center" wrapText="1" readingOrder="1"/>
      <protection hidden="1"/>
    </xf>
    <xf numFmtId="0" fontId="20" fillId="23" borderId="9" xfId="0" applyFont="1" applyFill="1" applyBorder="1" applyAlignment="1" applyProtection="1">
      <alignment vertical="center" wrapText="1" readingOrder="1"/>
      <protection hidden="1"/>
    </xf>
    <xf numFmtId="0" fontId="22" fillId="23" borderId="10" xfId="0" applyFont="1" applyFill="1" applyBorder="1" applyAlignment="1" applyProtection="1">
      <alignment vertical="center" wrapText="1" readingOrder="1"/>
      <protection hidden="1"/>
    </xf>
    <xf numFmtId="0" fontId="22" fillId="23" borderId="9" xfId="0" applyFont="1" applyFill="1" applyBorder="1" applyAlignment="1" applyProtection="1">
      <alignment vertical="center" wrapText="1" readingOrder="1"/>
      <protection hidden="1"/>
    </xf>
    <xf numFmtId="0" fontId="20" fillId="25" borderId="8" xfId="0" applyFont="1" applyFill="1" applyBorder="1" applyAlignment="1" applyProtection="1">
      <alignment vertical="center" wrapText="1" readingOrder="1"/>
      <protection hidden="1"/>
    </xf>
    <xf numFmtId="0" fontId="22" fillId="25" borderId="10" xfId="0" applyFont="1" applyFill="1" applyBorder="1" applyAlignment="1" applyProtection="1">
      <alignment vertical="center" wrapText="1" readingOrder="1"/>
      <protection hidden="1"/>
    </xf>
    <xf numFmtId="0" fontId="22" fillId="25" borderId="9" xfId="0" applyFont="1" applyFill="1" applyBorder="1" applyAlignment="1" applyProtection="1">
      <alignment vertical="center" wrapText="1" readingOrder="1"/>
      <protection hidden="1"/>
    </xf>
    <xf numFmtId="0" fontId="6" fillId="0" borderId="0" xfId="0" applyFont="1" applyAlignment="1">
      <alignment horizontal="left" vertical="center" wrapText="1"/>
    </xf>
    <xf numFmtId="0" fontId="6" fillId="0" borderId="0" xfId="0" applyFont="1" applyAlignment="1">
      <alignment horizontal="left" wrapText="1"/>
    </xf>
    <xf numFmtId="0" fontId="12" fillId="0" borderId="0" xfId="0" applyFont="1"/>
    <xf numFmtId="0" fontId="13" fillId="0" borderId="0" xfId="0" applyFont="1"/>
    <xf numFmtId="0" fontId="14" fillId="0" borderId="0" xfId="0" applyFont="1"/>
    <xf numFmtId="0" fontId="15" fillId="0" borderId="0" xfId="0" applyFont="1"/>
    <xf numFmtId="9" fontId="5" fillId="0" borderId="0" xfId="0" applyNumberFormat="1" applyFont="1" applyAlignment="1">
      <alignment vertical="center"/>
    </xf>
    <xf numFmtId="0" fontId="5" fillId="0" borderId="0" xfId="0" applyFont="1" applyAlignment="1">
      <alignment horizontal="center" vertical="center"/>
    </xf>
    <xf numFmtId="9" fontId="5" fillId="0" borderId="0" xfId="0" applyNumberFormat="1" applyFont="1" applyAlignment="1">
      <alignment horizontal="center" vertical="center"/>
    </xf>
    <xf numFmtId="1" fontId="5" fillId="0" borderId="0" xfId="0" applyNumberFormat="1" applyFont="1" applyAlignment="1">
      <alignment vertical="center"/>
    </xf>
    <xf numFmtId="0" fontId="6" fillId="18" borderId="0" xfId="0" applyFont="1" applyFill="1" applyAlignment="1">
      <alignment horizontal="center" vertical="center" wrapText="1"/>
    </xf>
    <xf numFmtId="1" fontId="9" fillId="18" borderId="0" xfId="1" applyNumberFormat="1" applyFont="1" applyFill="1" applyAlignment="1">
      <alignment horizontal="center" vertical="center"/>
    </xf>
    <xf numFmtId="0" fontId="9" fillId="18" borderId="0" xfId="1" applyFont="1" applyFill="1" applyAlignment="1">
      <alignment horizontal="center" vertical="center"/>
    </xf>
    <xf numFmtId="2" fontId="9" fillId="18" borderId="0" xfId="0" applyNumberFormat="1" applyFont="1" applyFill="1" applyAlignment="1">
      <alignment horizontal="center" vertical="center"/>
    </xf>
    <xf numFmtId="0" fontId="6" fillId="18" borderId="0" xfId="0" applyFont="1" applyFill="1" applyAlignment="1">
      <alignment horizontal="left" vertical="center"/>
    </xf>
    <xf numFmtId="0" fontId="6" fillId="18" borderId="0" xfId="0" applyFont="1" applyFill="1"/>
    <xf numFmtId="0" fontId="6" fillId="18" borderId="0" xfId="0" applyFont="1" applyFill="1" applyAlignment="1">
      <alignment horizontal="center" vertical="center"/>
    </xf>
    <xf numFmtId="0" fontId="6" fillId="18" borderId="24" xfId="0" applyFont="1" applyFill="1" applyBorder="1"/>
    <xf numFmtId="0" fontId="5" fillId="18" borderId="0" xfId="0" applyFont="1" applyFill="1" applyAlignment="1">
      <alignment horizontal="center" vertical="center" wrapText="1"/>
    </xf>
    <xf numFmtId="0" fontId="16" fillId="18" borderId="0" xfId="0" applyFont="1" applyFill="1"/>
    <xf numFmtId="0" fontId="5" fillId="18" borderId="3" xfId="0" applyFont="1" applyFill="1" applyBorder="1" applyAlignment="1">
      <alignment horizontal="center" vertical="center"/>
    </xf>
    <xf numFmtId="0" fontId="6" fillId="18" borderId="0" xfId="0" applyFont="1" applyFill="1" applyAlignment="1">
      <alignment horizontal="left" wrapText="1"/>
    </xf>
    <xf numFmtId="2" fontId="6" fillId="18" borderId="3" xfId="0" applyNumberFormat="1" applyFont="1" applyFill="1" applyBorder="1" applyAlignment="1">
      <alignment horizontal="center" vertical="center"/>
    </xf>
    <xf numFmtId="164" fontId="6" fillId="18" borderId="3" xfId="0" applyNumberFormat="1" applyFont="1" applyFill="1" applyBorder="1" applyAlignment="1">
      <alignment horizontal="center" vertical="center"/>
    </xf>
    <xf numFmtId="2" fontId="6" fillId="18" borderId="26" xfId="0" applyNumberFormat="1" applyFont="1" applyFill="1" applyBorder="1" applyAlignment="1">
      <alignment horizontal="center" vertical="center"/>
    </xf>
    <xf numFmtId="2" fontId="5" fillId="18" borderId="3" xfId="0" applyNumberFormat="1" applyFont="1" applyFill="1" applyBorder="1" applyAlignment="1">
      <alignment horizontal="center" vertical="center"/>
    </xf>
    <xf numFmtId="164" fontId="5" fillId="18" borderId="3" xfId="0" applyNumberFormat="1" applyFont="1" applyFill="1" applyBorder="1" applyAlignment="1">
      <alignment horizontal="center" vertical="center"/>
    </xf>
    <xf numFmtId="0" fontId="6" fillId="18" borderId="0" xfId="0" applyFont="1" applyFill="1" applyAlignment="1">
      <alignment horizontal="center"/>
    </xf>
    <xf numFmtId="0" fontId="6" fillId="18" borderId="24" xfId="0" applyFont="1" applyFill="1" applyBorder="1" applyAlignment="1">
      <alignment horizontal="center"/>
    </xf>
    <xf numFmtId="0" fontId="5" fillId="18" borderId="0" xfId="0" applyFont="1" applyFill="1" applyAlignment="1">
      <alignment horizontal="center" vertical="center"/>
    </xf>
    <xf numFmtId="165" fontId="6" fillId="18" borderId="3" xfId="0" applyNumberFormat="1" applyFont="1" applyFill="1" applyBorder="1" applyAlignment="1">
      <alignment horizontal="center" vertical="center"/>
    </xf>
    <xf numFmtId="0" fontId="5" fillId="18" borderId="0" xfId="0" applyFont="1" applyFill="1" applyAlignment="1">
      <alignment wrapText="1"/>
    </xf>
    <xf numFmtId="9" fontId="5" fillId="18" borderId="0" xfId="0" applyNumberFormat="1" applyFont="1" applyFill="1" applyAlignment="1">
      <alignment horizontal="center" vertical="center"/>
    </xf>
    <xf numFmtId="0" fontId="6" fillId="18" borderId="0" xfId="0" applyFont="1" applyFill="1" applyAlignment="1">
      <alignment vertical="center"/>
    </xf>
    <xf numFmtId="0" fontId="5" fillId="18" borderId="0" xfId="0" applyFont="1" applyFill="1"/>
    <xf numFmtId="0" fontId="6" fillId="18" borderId="18" xfId="0" applyFont="1" applyFill="1" applyBorder="1"/>
    <xf numFmtId="0" fontId="6" fillId="18" borderId="20" xfId="0" applyFont="1" applyFill="1" applyBorder="1"/>
    <xf numFmtId="0" fontId="11" fillId="18" borderId="0" xfId="0" applyFont="1" applyFill="1" applyAlignment="1">
      <alignment vertical="top" wrapText="1"/>
    </xf>
    <xf numFmtId="0" fontId="5" fillId="18" borderId="0" xfId="0" applyFont="1" applyFill="1" applyAlignment="1">
      <alignment horizontal="center" vertical="top" wrapText="1"/>
    </xf>
    <xf numFmtId="2" fontId="9" fillId="18" borderId="0" xfId="0" applyNumberFormat="1" applyFont="1" applyFill="1" applyAlignment="1" applyProtection="1">
      <alignment horizontal="center" vertical="center"/>
      <protection locked="0"/>
    </xf>
    <xf numFmtId="10" fontId="5" fillId="18" borderId="0" xfId="0" applyNumberFormat="1" applyFont="1" applyFill="1" applyAlignment="1">
      <alignment horizontal="center" vertical="center" wrapText="1"/>
    </xf>
    <xf numFmtId="0" fontId="6" fillId="18" borderId="14" xfId="0" applyFont="1" applyFill="1" applyBorder="1"/>
    <xf numFmtId="0" fontId="5" fillId="18" borderId="0" xfId="0" applyFont="1" applyFill="1" applyAlignment="1">
      <alignment horizontal="left" vertical="center"/>
    </xf>
    <xf numFmtId="0" fontId="6" fillId="18" borderId="11" xfId="0" applyFont="1" applyFill="1" applyBorder="1" applyAlignment="1">
      <alignment horizontal="left" vertical="top"/>
    </xf>
    <xf numFmtId="0" fontId="6" fillId="18" borderId="0" xfId="0" applyFont="1" applyFill="1" applyAlignment="1">
      <alignment vertical="top"/>
    </xf>
    <xf numFmtId="0" fontId="5" fillId="18" borderId="0" xfId="0" applyFont="1" applyFill="1" applyAlignment="1">
      <alignment horizontal="right" vertical="center"/>
    </xf>
    <xf numFmtId="0" fontId="6" fillId="18" borderId="0" xfId="0" applyFont="1" applyFill="1" applyAlignment="1">
      <alignment horizontal="left" vertical="top"/>
    </xf>
    <xf numFmtId="0" fontId="5" fillId="18" borderId="0" xfId="0" applyFont="1" applyFill="1" applyAlignment="1">
      <alignment vertical="top"/>
    </xf>
    <xf numFmtId="0" fontId="9" fillId="18" borderId="0" xfId="0" applyFont="1" applyFill="1" applyAlignment="1">
      <alignment vertical="top"/>
    </xf>
    <xf numFmtId="0" fontId="11" fillId="18" borderId="0" xfId="0" applyFont="1" applyFill="1" applyAlignment="1">
      <alignment horizontal="right" vertical="top"/>
    </xf>
    <xf numFmtId="0" fontId="6" fillId="18" borderId="0" xfId="0" applyFont="1" applyFill="1" applyAlignment="1">
      <alignment horizontal="right" vertical="top"/>
    </xf>
    <xf numFmtId="0" fontId="5" fillId="18" borderId="0" xfId="0" applyFont="1" applyFill="1" applyAlignment="1">
      <alignment horizontal="right" vertical="top"/>
    </xf>
    <xf numFmtId="0" fontId="5" fillId="18" borderId="14" xfId="0" applyFont="1" applyFill="1" applyBorder="1" applyAlignment="1">
      <alignment horizontal="left" vertical="top"/>
    </xf>
    <xf numFmtId="0" fontId="6" fillId="18" borderId="0" xfId="0" applyFont="1" applyFill="1" applyAlignment="1">
      <alignment horizontal="center" vertical="top"/>
    </xf>
    <xf numFmtId="2" fontId="5" fillId="18" borderId="3" xfId="0" applyNumberFormat="1" applyFont="1" applyFill="1" applyBorder="1" applyAlignment="1">
      <alignment horizontal="center" vertical="top"/>
    </xf>
    <xf numFmtId="10" fontId="5" fillId="18" borderId="3" xfId="0" applyNumberFormat="1" applyFont="1" applyFill="1" applyBorder="1" applyAlignment="1">
      <alignment horizontal="center" vertical="top"/>
    </xf>
    <xf numFmtId="2" fontId="5" fillId="18" borderId="6" xfId="0" applyNumberFormat="1" applyFont="1" applyFill="1" applyBorder="1" applyAlignment="1">
      <alignment horizontal="center" vertical="top"/>
    </xf>
    <xf numFmtId="10" fontId="5" fillId="18" borderId="7" xfId="0" applyNumberFormat="1" applyFont="1" applyFill="1" applyBorder="1" applyAlignment="1">
      <alignment horizontal="center" vertical="top"/>
    </xf>
    <xf numFmtId="2" fontId="6" fillId="18" borderId="0" xfId="0" applyNumberFormat="1" applyFont="1" applyFill="1" applyAlignment="1">
      <alignment horizontal="center" vertical="top"/>
    </xf>
    <xf numFmtId="0" fontId="6" fillId="18" borderId="14" xfId="0" applyFont="1" applyFill="1" applyBorder="1" applyAlignment="1">
      <alignment horizontal="left" vertical="top"/>
    </xf>
    <xf numFmtId="0" fontId="5" fillId="18" borderId="0" xfId="0" applyFont="1" applyFill="1" applyAlignment="1">
      <alignment horizontal="center" vertical="top"/>
    </xf>
    <xf numFmtId="10" fontId="5" fillId="18" borderId="3" xfId="0" applyNumberFormat="1" applyFont="1" applyFill="1" applyBorder="1" applyAlignment="1">
      <alignment horizontal="center" vertical="center"/>
    </xf>
    <xf numFmtId="0" fontId="6" fillId="18" borderId="14" xfId="0" applyFont="1" applyFill="1" applyBorder="1" applyAlignment="1">
      <alignment vertical="top"/>
    </xf>
    <xf numFmtId="0" fontId="5" fillId="18" borderId="14" xfId="0" applyFont="1" applyFill="1" applyBorder="1" applyAlignment="1">
      <alignment horizontal="center" vertical="top"/>
    </xf>
    <xf numFmtId="0" fontId="5" fillId="18" borderId="14" xfId="0" applyFont="1" applyFill="1" applyBorder="1" applyAlignment="1">
      <alignment horizontal="right" vertical="top"/>
    </xf>
    <xf numFmtId="0" fontId="6" fillId="18" borderId="0" xfId="0" applyFont="1" applyFill="1" applyAlignment="1">
      <alignment horizontal="left" vertical="top" wrapText="1"/>
    </xf>
    <xf numFmtId="0" fontId="16" fillId="18" borderId="0" xfId="0" applyFont="1" applyFill="1" applyAlignment="1">
      <alignment horizontal="left" vertical="top"/>
    </xf>
    <xf numFmtId="0" fontId="5" fillId="18" borderId="0" xfId="0" applyFont="1" applyFill="1" applyAlignment="1">
      <alignment horizontal="left" vertical="top"/>
    </xf>
    <xf numFmtId="0" fontId="5" fillId="18" borderId="10" xfId="0" applyFont="1" applyFill="1" applyBorder="1" applyAlignment="1">
      <alignment horizontal="left" vertical="top"/>
    </xf>
    <xf numFmtId="0" fontId="6" fillId="6" borderId="3" xfId="0" applyFont="1" applyFill="1" applyBorder="1" applyAlignment="1">
      <alignment horizontal="center" vertical="center" wrapText="1"/>
    </xf>
    <xf numFmtId="0" fontId="5" fillId="18" borderId="0" xfId="0" applyFont="1" applyFill="1" applyAlignment="1">
      <alignment horizontal="center"/>
    </xf>
    <xf numFmtId="0" fontId="6" fillId="18" borderId="3" xfId="0" applyFont="1" applyFill="1" applyBorder="1" applyAlignment="1">
      <alignment horizontal="center" vertical="center" wrapText="1"/>
    </xf>
    <xf numFmtId="0" fontId="9" fillId="18" borderId="3" xfId="1" applyFont="1" applyFill="1" applyBorder="1" applyAlignment="1">
      <alignment horizontal="center" vertical="center"/>
    </xf>
    <xf numFmtId="0" fontId="9" fillId="6" borderId="3"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3" xfId="1" applyFont="1" applyFill="1" applyBorder="1" applyAlignment="1">
      <alignment horizontal="center" vertical="top" wrapText="1"/>
    </xf>
    <xf numFmtId="0" fontId="6" fillId="18" borderId="3" xfId="0" applyFont="1" applyFill="1" applyBorder="1" applyAlignment="1">
      <alignment horizontal="center"/>
    </xf>
    <xf numFmtId="9" fontId="5" fillId="5" borderId="3" xfId="0" applyNumberFormat="1" applyFont="1" applyFill="1" applyBorder="1" applyAlignment="1" applyProtection="1">
      <alignment horizontal="center" vertical="center"/>
      <protection locked="0"/>
    </xf>
    <xf numFmtId="0" fontId="6" fillId="0" borderId="3" xfId="0" applyFont="1" applyBorder="1"/>
    <xf numFmtId="0" fontId="5" fillId="0" borderId="3" xfId="0" applyFont="1" applyBorder="1" applyAlignment="1">
      <alignment horizontal="center"/>
    </xf>
    <xf numFmtId="0" fontId="5" fillId="26" borderId="3" xfId="0" applyFont="1" applyFill="1" applyBorder="1" applyAlignment="1">
      <alignment horizontal="center" vertical="center" wrapText="1"/>
    </xf>
    <xf numFmtId="0" fontId="6" fillId="0" borderId="0" xfId="0" applyFont="1" applyAlignment="1">
      <alignment horizontal="center"/>
    </xf>
    <xf numFmtId="0" fontId="6" fillId="0" borderId="3" xfId="0" applyFont="1" applyBorder="1" applyAlignment="1">
      <alignment horizontal="center"/>
    </xf>
    <xf numFmtId="10" fontId="5" fillId="0" borderId="3" xfId="0" applyNumberFormat="1" applyFont="1" applyBorder="1" applyAlignment="1">
      <alignment horizontal="center" vertical="top"/>
    </xf>
    <xf numFmtId="1" fontId="20" fillId="22" borderId="3" xfId="0" applyNumberFormat="1" applyFont="1" applyFill="1" applyBorder="1" applyAlignment="1" applyProtection="1">
      <alignment horizontal="center" vertical="center"/>
      <protection hidden="1"/>
    </xf>
    <xf numFmtId="0" fontId="18" fillId="24" borderId="3" xfId="0" applyFont="1" applyFill="1" applyBorder="1" applyAlignment="1" applyProtection="1">
      <alignment horizontal="left" vertical="center" wrapText="1" readingOrder="1"/>
      <protection hidden="1"/>
    </xf>
    <xf numFmtId="1" fontId="20" fillId="22" borderId="3" xfId="0" applyNumberFormat="1" applyFont="1" applyFill="1" applyBorder="1" applyAlignment="1" applyProtection="1">
      <alignment horizontal="center" vertical="center" wrapText="1" readingOrder="1"/>
      <protection hidden="1"/>
    </xf>
    <xf numFmtId="0" fontId="18" fillId="24" borderId="3" xfId="0" applyFont="1" applyFill="1" applyBorder="1" applyAlignment="1" applyProtection="1">
      <alignment vertical="center" wrapText="1" readingOrder="1"/>
      <protection hidden="1"/>
    </xf>
    <xf numFmtId="165" fontId="20" fillId="22" borderId="3" xfId="0" applyNumberFormat="1" applyFont="1" applyFill="1" applyBorder="1" applyAlignment="1" applyProtection="1">
      <alignment horizontal="center" vertical="center" wrapText="1" readingOrder="1"/>
      <protection hidden="1"/>
    </xf>
    <xf numFmtId="0" fontId="6" fillId="0" borderId="10" xfId="0" applyFont="1" applyBorder="1" applyAlignment="1">
      <alignment vertical="top" wrapText="1"/>
    </xf>
    <xf numFmtId="2" fontId="6" fillId="0" borderId="7" xfId="0" applyNumberFormat="1" applyFont="1" applyBorder="1" applyAlignment="1">
      <alignment horizontal="center" vertical="center" wrapText="1"/>
    </xf>
    <xf numFmtId="49" fontId="11" fillId="10" borderId="33" xfId="0" applyNumberFormat="1" applyFont="1" applyFill="1" applyBorder="1" applyAlignment="1">
      <alignment horizontal="left" vertical="center"/>
    </xf>
    <xf numFmtId="0" fontId="11" fillId="10" borderId="34" xfId="0" applyFont="1" applyFill="1" applyBorder="1" applyAlignment="1">
      <alignment horizontal="center" vertical="center"/>
    </xf>
    <xf numFmtId="0" fontId="11" fillId="10" borderId="35" xfId="0" applyFont="1" applyFill="1" applyBorder="1" applyAlignment="1">
      <alignment horizontal="center" vertical="center"/>
    </xf>
    <xf numFmtId="49" fontId="6" fillId="18" borderId="23" xfId="0" applyNumberFormat="1" applyFont="1" applyFill="1" applyBorder="1"/>
    <xf numFmtId="49" fontId="5" fillId="18" borderId="23" xfId="0" applyNumberFormat="1" applyFont="1" applyFill="1" applyBorder="1"/>
    <xf numFmtId="0" fontId="5" fillId="18" borderId="24" xfId="0" applyFont="1" applyFill="1" applyBorder="1" applyAlignment="1">
      <alignment horizontal="center"/>
    </xf>
    <xf numFmtId="2" fontId="5" fillId="6" borderId="26" xfId="0" applyNumberFormat="1" applyFont="1" applyFill="1" applyBorder="1" applyAlignment="1">
      <alignment horizontal="center"/>
    </xf>
    <xf numFmtId="0" fontId="6" fillId="0" borderId="24" xfId="0" applyFont="1" applyBorder="1" applyAlignment="1">
      <alignment vertical="center" wrapText="1"/>
    </xf>
    <xf numFmtId="49" fontId="5" fillId="10" borderId="15" xfId="0" applyNumberFormat="1" applyFont="1" applyFill="1" applyBorder="1" applyAlignment="1">
      <alignment vertical="center"/>
    </xf>
    <xf numFmtId="0" fontId="5" fillId="10" borderId="17" xfId="0" applyFont="1" applyFill="1" applyBorder="1" applyAlignment="1">
      <alignment vertical="center"/>
    </xf>
    <xf numFmtId="0" fontId="9" fillId="18" borderId="24" xfId="0" applyFont="1" applyFill="1" applyBorder="1" applyAlignment="1">
      <alignment horizontal="left" vertical="center" wrapText="1" readingOrder="1"/>
    </xf>
    <xf numFmtId="49" fontId="5" fillId="6" borderId="27" xfId="0" applyNumberFormat="1" applyFont="1" applyFill="1" applyBorder="1" applyAlignment="1">
      <alignment vertical="top"/>
    </xf>
    <xf numFmtId="0" fontId="6" fillId="18" borderId="24" xfId="0" applyFont="1" applyFill="1" applyBorder="1" applyAlignment="1">
      <alignment vertical="top"/>
    </xf>
    <xf numFmtId="49" fontId="6" fillId="0" borderId="25" xfId="0" applyNumberFormat="1" applyFont="1" applyBorder="1"/>
    <xf numFmtId="49" fontId="5" fillId="6" borderId="25" xfId="0" applyNumberFormat="1" applyFont="1" applyFill="1" applyBorder="1" applyAlignment="1">
      <alignment vertical="top"/>
    </xf>
    <xf numFmtId="49" fontId="6" fillId="0" borderId="25" xfId="0" applyNumberFormat="1" applyFont="1" applyBorder="1" applyAlignment="1">
      <alignment vertical="top"/>
    </xf>
    <xf numFmtId="49" fontId="5" fillId="12" borderId="27" xfId="0" applyNumberFormat="1" applyFont="1" applyFill="1" applyBorder="1" applyAlignment="1">
      <alignment vertical="center"/>
    </xf>
    <xf numFmtId="0" fontId="5" fillId="12" borderId="28" xfId="0" applyFont="1" applyFill="1" applyBorder="1" applyAlignment="1">
      <alignment vertical="center"/>
    </xf>
    <xf numFmtId="49" fontId="5" fillId="14" borderId="27" xfId="0" applyNumberFormat="1" applyFont="1" applyFill="1" applyBorder="1" applyAlignment="1">
      <alignment horizontal="left" vertical="top"/>
    </xf>
    <xf numFmtId="0" fontId="5" fillId="14" borderId="26" xfId="0" applyFont="1" applyFill="1" applyBorder="1" applyAlignment="1">
      <alignment horizontal="center" vertical="top" wrapText="1"/>
    </xf>
    <xf numFmtId="165" fontId="5" fillId="9" borderId="27" xfId="0" applyNumberFormat="1" applyFont="1" applyFill="1" applyBorder="1" applyAlignment="1">
      <alignment horizontal="left" vertical="top"/>
    </xf>
    <xf numFmtId="0" fontId="5" fillId="9" borderId="28" xfId="0" applyFont="1" applyFill="1" applyBorder="1" applyAlignment="1">
      <alignment horizontal="center" vertical="top" wrapText="1"/>
    </xf>
    <xf numFmtId="165" fontId="5" fillId="14" borderId="27" xfId="0" applyNumberFormat="1" applyFont="1" applyFill="1" applyBorder="1" applyAlignment="1">
      <alignment horizontal="left" vertical="top"/>
    </xf>
    <xf numFmtId="0" fontId="6" fillId="14" borderId="28" xfId="0" applyFont="1" applyFill="1" applyBorder="1" applyAlignment="1">
      <alignment vertical="top"/>
    </xf>
    <xf numFmtId="2" fontId="6" fillId="14" borderId="28" xfId="0" applyNumberFormat="1" applyFont="1" applyFill="1" applyBorder="1" applyAlignment="1">
      <alignment horizontal="center" vertical="center"/>
    </xf>
    <xf numFmtId="165" fontId="6" fillId="0" borderId="27" xfId="0" applyNumberFormat="1" applyFont="1" applyBorder="1" applyAlignment="1">
      <alignment horizontal="left" vertical="top" wrapText="1"/>
    </xf>
    <xf numFmtId="165" fontId="9" fillId="0" borderId="27" xfId="0" quotePrefix="1" applyNumberFormat="1" applyFont="1" applyBorder="1" applyAlignment="1">
      <alignment horizontal="left" vertical="top" wrapText="1"/>
    </xf>
    <xf numFmtId="2" fontId="6" fillId="14" borderId="28" xfId="0" applyNumberFormat="1" applyFont="1" applyFill="1" applyBorder="1" applyAlignment="1">
      <alignment vertical="center"/>
    </xf>
    <xf numFmtId="0" fontId="6" fillId="0" borderId="27" xfId="0" applyFont="1" applyBorder="1" applyAlignment="1">
      <alignment horizontal="left" vertical="top" wrapText="1"/>
    </xf>
    <xf numFmtId="2" fontId="6" fillId="0" borderId="26" xfId="0" applyNumberFormat="1" applyFont="1" applyBorder="1" applyAlignment="1">
      <alignment horizontal="center" vertical="center"/>
    </xf>
    <xf numFmtId="0" fontId="6" fillId="18" borderId="27" xfId="0" applyFont="1" applyFill="1" applyBorder="1" applyAlignment="1">
      <alignment horizontal="left" vertical="top" wrapText="1"/>
    </xf>
    <xf numFmtId="2" fontId="5" fillId="9" borderId="28" xfId="0" applyNumberFormat="1" applyFont="1" applyFill="1" applyBorder="1" applyAlignment="1">
      <alignment horizontal="left" vertical="center"/>
    </xf>
    <xf numFmtId="0" fontId="5" fillId="14" borderId="27" xfId="0" applyFont="1" applyFill="1" applyBorder="1" applyAlignment="1">
      <alignment horizontal="left" vertical="top"/>
    </xf>
    <xf numFmtId="0" fontId="6" fillId="0" borderId="27" xfId="0" applyFont="1" applyBorder="1" applyAlignment="1">
      <alignment horizontal="left" vertical="top"/>
    </xf>
    <xf numFmtId="0" fontId="11" fillId="14" borderId="37" xfId="0" applyFont="1" applyFill="1" applyBorder="1" applyAlignment="1">
      <alignment horizontal="left" vertical="top"/>
    </xf>
    <xf numFmtId="0" fontId="6" fillId="18" borderId="27" xfId="0" applyFont="1" applyFill="1" applyBorder="1" applyAlignment="1">
      <alignment horizontal="left" vertical="top"/>
    </xf>
    <xf numFmtId="49" fontId="6" fillId="18" borderId="23" xfId="0" applyNumberFormat="1" applyFont="1" applyFill="1" applyBorder="1" applyAlignment="1">
      <alignment vertical="top"/>
    </xf>
    <xf numFmtId="2" fontId="5" fillId="6" borderId="26" xfId="0" applyNumberFormat="1" applyFont="1" applyFill="1" applyBorder="1" applyAlignment="1">
      <alignment horizontal="center" vertical="center"/>
    </xf>
    <xf numFmtId="49" fontId="6" fillId="18" borderId="37" xfId="0" applyNumberFormat="1" applyFont="1" applyFill="1" applyBorder="1" applyAlignment="1">
      <alignment vertical="top"/>
    </xf>
    <xf numFmtId="0" fontId="5" fillId="9" borderId="27" xfId="0" applyFont="1" applyFill="1" applyBorder="1" applyAlignment="1">
      <alignment horizontal="left" vertical="top"/>
    </xf>
    <xf numFmtId="0" fontId="5" fillId="9" borderId="28" xfId="0" applyFont="1" applyFill="1" applyBorder="1" applyAlignment="1">
      <alignment horizontal="center" vertical="top"/>
    </xf>
    <xf numFmtId="0" fontId="6" fillId="0" borderId="25" xfId="0" applyFont="1" applyBorder="1" applyAlignment="1">
      <alignment horizontal="left" vertical="top"/>
    </xf>
    <xf numFmtId="49" fontId="6" fillId="0" borderId="25" xfId="0" applyNumberFormat="1" applyFont="1" applyBorder="1" applyAlignment="1">
      <alignment horizontal="left" vertical="top"/>
    </xf>
    <xf numFmtId="2" fontId="6" fillId="0" borderId="38" xfId="0" applyNumberFormat="1" applyFont="1" applyBorder="1" applyAlignment="1">
      <alignment horizontal="center" vertical="center"/>
    </xf>
    <xf numFmtId="0" fontId="6" fillId="0" borderId="28" xfId="0" applyFont="1" applyBorder="1" applyAlignment="1">
      <alignment vertical="top" wrapText="1"/>
    </xf>
    <xf numFmtId="0" fontId="5" fillId="9" borderId="37" xfId="0" applyFont="1" applyFill="1" applyBorder="1" applyAlignment="1">
      <alignment horizontal="left" vertical="top"/>
    </xf>
    <xf numFmtId="0" fontId="5" fillId="9" borderId="41" xfId="0" applyFont="1" applyFill="1" applyBorder="1" applyAlignment="1">
      <alignment horizontal="center" vertical="top"/>
    </xf>
    <xf numFmtId="0" fontId="11" fillId="9" borderId="37" xfId="0" applyFont="1" applyFill="1" applyBorder="1" applyAlignment="1">
      <alignment horizontal="left" vertical="top"/>
    </xf>
    <xf numFmtId="2" fontId="6" fillId="9" borderId="28" xfId="0" applyNumberFormat="1" applyFont="1" applyFill="1" applyBorder="1" applyAlignment="1">
      <alignment vertical="center"/>
    </xf>
    <xf numFmtId="49" fontId="6" fillId="18" borderId="36" xfId="0" applyNumberFormat="1" applyFont="1" applyFill="1" applyBorder="1" applyAlignment="1">
      <alignment vertical="top"/>
    </xf>
    <xf numFmtId="2" fontId="11" fillId="6" borderId="39" xfId="0" applyNumberFormat="1" applyFont="1" applyFill="1" applyBorder="1" applyAlignment="1">
      <alignment horizontal="center" vertical="top"/>
    </xf>
    <xf numFmtId="2" fontId="5" fillId="7" borderId="26" xfId="0" applyNumberFormat="1" applyFont="1" applyFill="1" applyBorder="1" applyAlignment="1">
      <alignment horizontal="center" vertical="top"/>
    </xf>
    <xf numFmtId="0" fontId="5" fillId="2" borderId="26" xfId="0" applyFont="1" applyFill="1" applyBorder="1" applyAlignment="1">
      <alignment horizontal="center" vertical="top" wrapText="1"/>
    </xf>
    <xf numFmtId="0" fontId="5" fillId="10" borderId="27" xfId="0" applyFont="1" applyFill="1" applyBorder="1" applyAlignment="1">
      <alignment horizontal="left" vertical="top"/>
    </xf>
    <xf numFmtId="0" fontId="5" fillId="10" borderId="28" xfId="0" applyFont="1" applyFill="1" applyBorder="1" applyAlignment="1">
      <alignment horizontal="center" vertical="top"/>
    </xf>
    <xf numFmtId="0" fontId="5" fillId="3" borderId="27" xfId="0" applyFont="1" applyFill="1" applyBorder="1" applyAlignment="1">
      <alignment horizontal="left" vertical="top"/>
    </xf>
    <xf numFmtId="0" fontId="5" fillId="3" borderId="28" xfId="0" applyFont="1" applyFill="1" applyBorder="1" applyAlignment="1">
      <alignment horizontal="center" vertical="top"/>
    </xf>
    <xf numFmtId="2" fontId="6" fillId="0" borderId="40" xfId="0" applyNumberFormat="1" applyFont="1" applyBorder="1" applyAlignment="1">
      <alignment horizontal="center" vertical="top"/>
    </xf>
    <xf numFmtId="0" fontId="5" fillId="3" borderId="27" xfId="0" quotePrefix="1" applyFont="1" applyFill="1" applyBorder="1" applyAlignment="1">
      <alignment horizontal="left" vertical="top"/>
    </xf>
    <xf numFmtId="2" fontId="6" fillId="3" borderId="28" xfId="0" applyNumberFormat="1" applyFont="1" applyFill="1" applyBorder="1" applyAlignment="1">
      <alignment vertical="top"/>
    </xf>
    <xf numFmtId="2" fontId="6" fillId="3" borderId="28" xfId="0" applyNumberFormat="1" applyFont="1" applyFill="1" applyBorder="1" applyAlignment="1">
      <alignment horizontal="center" vertical="top"/>
    </xf>
    <xf numFmtId="2" fontId="6" fillId="0" borderId="26" xfId="0" applyNumberFormat="1" applyFont="1" applyBorder="1" applyAlignment="1">
      <alignment horizontal="center" vertical="top"/>
    </xf>
    <xf numFmtId="2" fontId="6" fillId="0" borderId="28" xfId="0" applyNumberFormat="1" applyFont="1" applyBorder="1" applyAlignment="1">
      <alignment horizontal="center" vertical="top"/>
    </xf>
    <xf numFmtId="0" fontId="5" fillId="10" borderId="23" xfId="0" applyFont="1" applyFill="1" applyBorder="1" applyAlignment="1">
      <alignment horizontal="left" vertical="top"/>
    </xf>
    <xf numFmtId="2" fontId="6" fillId="10" borderId="24" xfId="0" applyNumberFormat="1" applyFont="1" applyFill="1" applyBorder="1" applyAlignment="1">
      <alignment vertical="top"/>
    </xf>
    <xf numFmtId="2" fontId="6" fillId="0" borderId="39" xfId="0" applyNumberFormat="1" applyFont="1" applyBorder="1" applyAlignment="1">
      <alignment horizontal="center" vertical="top"/>
    </xf>
    <xf numFmtId="2" fontId="6" fillId="0" borderId="38" xfId="0" applyNumberFormat="1" applyFont="1" applyBorder="1" applyAlignment="1">
      <alignment horizontal="center" vertical="top"/>
    </xf>
    <xf numFmtId="0" fontId="5" fillId="3" borderId="37" xfId="0" applyFont="1" applyFill="1" applyBorder="1" applyAlignment="1">
      <alignment horizontal="left" vertical="top"/>
    </xf>
    <xf numFmtId="0" fontId="6" fillId="18" borderId="25" xfId="0" applyFont="1" applyFill="1" applyBorder="1" applyAlignment="1">
      <alignment horizontal="left" vertical="top"/>
    </xf>
    <xf numFmtId="2" fontId="5" fillId="6" borderId="26" xfId="0" applyNumberFormat="1" applyFont="1" applyFill="1" applyBorder="1" applyAlignment="1">
      <alignment horizontal="center" vertical="top"/>
    </xf>
    <xf numFmtId="0" fontId="6" fillId="0" borderId="36" xfId="0" applyFont="1" applyBorder="1" applyAlignment="1">
      <alignment horizontal="left" vertical="top"/>
    </xf>
    <xf numFmtId="0" fontId="6" fillId="18" borderId="27" xfId="0" applyFont="1" applyFill="1" applyBorder="1" applyAlignment="1" applyProtection="1">
      <alignment horizontal="left" vertical="top"/>
      <protection locked="0"/>
    </xf>
    <xf numFmtId="2" fontId="5" fillId="6" borderId="39" xfId="0" applyNumberFormat="1" applyFont="1" applyFill="1" applyBorder="1" applyAlignment="1">
      <alignment horizontal="center" vertical="top"/>
    </xf>
    <xf numFmtId="0" fontId="5" fillId="2" borderId="26" xfId="0" applyFont="1" applyFill="1" applyBorder="1" applyAlignment="1">
      <alignment horizontal="center" vertical="top"/>
    </xf>
    <xf numFmtId="0" fontId="5" fillId="9" borderId="25" xfId="0" applyFont="1" applyFill="1" applyBorder="1" applyAlignment="1">
      <alignment horizontal="left" vertical="top"/>
    </xf>
    <xf numFmtId="0" fontId="6" fillId="9" borderId="28" xfId="0" applyFont="1" applyFill="1" applyBorder="1" applyAlignment="1">
      <alignment vertical="top"/>
    </xf>
    <xf numFmtId="2" fontId="6" fillId="18" borderId="24" xfId="0" applyNumberFormat="1" applyFont="1" applyFill="1" applyBorder="1" applyAlignment="1">
      <alignment horizontal="center" vertical="top"/>
    </xf>
    <xf numFmtId="2" fontId="5" fillId="18" borderId="24" xfId="0" applyNumberFormat="1" applyFont="1" applyFill="1" applyBorder="1" applyAlignment="1">
      <alignment horizontal="center" vertical="top"/>
    </xf>
    <xf numFmtId="0" fontId="5" fillId="9" borderId="36" xfId="0" applyFont="1" applyFill="1" applyBorder="1" applyAlignment="1">
      <alignment horizontal="left" vertical="top"/>
    </xf>
    <xf numFmtId="0" fontId="6" fillId="9" borderId="42" xfId="0" applyFont="1" applyFill="1" applyBorder="1" applyAlignment="1">
      <alignment vertical="top"/>
    </xf>
    <xf numFmtId="0" fontId="5" fillId="3" borderId="36" xfId="0" applyFont="1" applyFill="1" applyBorder="1" applyAlignment="1">
      <alignment horizontal="left" vertical="top"/>
    </xf>
    <xf numFmtId="2" fontId="5" fillId="3" borderId="28" xfId="0" applyNumberFormat="1" applyFont="1" applyFill="1" applyBorder="1" applyAlignment="1">
      <alignment horizontal="center" vertical="center"/>
    </xf>
    <xf numFmtId="2" fontId="11" fillId="6" borderId="26" xfId="0" applyNumberFormat="1" applyFont="1" applyFill="1" applyBorder="1" applyAlignment="1">
      <alignment horizontal="center" vertical="top"/>
    </xf>
    <xf numFmtId="2" fontId="5" fillId="2" borderId="26" xfId="0" applyNumberFormat="1" applyFont="1" applyFill="1" applyBorder="1" applyAlignment="1">
      <alignment horizontal="center" vertical="top"/>
    </xf>
    <xf numFmtId="0" fontId="5" fillId="4" borderId="27" xfId="0" applyFont="1" applyFill="1" applyBorder="1" applyAlignment="1">
      <alignment horizontal="left" vertical="top"/>
    </xf>
    <xf numFmtId="0" fontId="6" fillId="4" borderId="28" xfId="0" applyFont="1" applyFill="1" applyBorder="1" applyAlignment="1">
      <alignment vertical="top"/>
    </xf>
    <xf numFmtId="0" fontId="5" fillId="4" borderId="37" xfId="0" quotePrefix="1" applyFont="1" applyFill="1" applyBorder="1" applyAlignment="1">
      <alignment horizontal="left" vertical="top"/>
    </xf>
    <xf numFmtId="0" fontId="6" fillId="4" borderId="28" xfId="0" applyFont="1" applyFill="1" applyBorder="1" applyAlignment="1">
      <alignment vertical="center"/>
    </xf>
    <xf numFmtId="0" fontId="9" fillId="0" borderId="36" xfId="0" applyFont="1" applyBorder="1" applyAlignment="1">
      <alignment horizontal="left" vertical="top" wrapText="1"/>
    </xf>
    <xf numFmtId="0" fontId="6" fillId="4" borderId="28" xfId="0" applyFont="1" applyFill="1" applyBorder="1" applyAlignment="1">
      <alignment horizontal="left" vertical="center"/>
    </xf>
    <xf numFmtId="0" fontId="9" fillId="0" borderId="27" xfId="0" applyFont="1" applyBorder="1" applyAlignment="1">
      <alignment horizontal="left" vertical="top" wrapText="1"/>
    </xf>
    <xf numFmtId="2" fontId="5" fillId="18" borderId="41" xfId="0" applyNumberFormat="1" applyFont="1" applyFill="1" applyBorder="1" applyAlignment="1">
      <alignment horizontal="center" vertical="top"/>
    </xf>
    <xf numFmtId="0" fontId="5" fillId="4" borderId="37" xfId="0" applyFont="1" applyFill="1" applyBorder="1" applyAlignment="1">
      <alignment horizontal="left" vertical="top"/>
    </xf>
    <xf numFmtId="0" fontId="6" fillId="4" borderId="41" xfId="0" applyFont="1" applyFill="1" applyBorder="1" applyAlignment="1">
      <alignment vertical="top"/>
    </xf>
    <xf numFmtId="0" fontId="9" fillId="0" borderId="27" xfId="0" applyFont="1" applyBorder="1" applyAlignment="1">
      <alignment horizontal="left" vertical="top"/>
    </xf>
    <xf numFmtId="2" fontId="6" fillId="4" borderId="28" xfId="0" applyNumberFormat="1" applyFont="1" applyFill="1" applyBorder="1" applyAlignment="1">
      <alignment vertical="top"/>
    </xf>
    <xf numFmtId="0" fontId="6" fillId="9" borderId="26" xfId="0" applyFont="1" applyFill="1" applyBorder="1" applyAlignment="1">
      <alignment vertical="top"/>
    </xf>
    <xf numFmtId="49" fontId="6" fillId="18" borderId="25" xfId="0" applyNumberFormat="1" applyFont="1" applyFill="1" applyBorder="1" applyAlignment="1">
      <alignment vertical="top"/>
    </xf>
    <xf numFmtId="2" fontId="5" fillId="15" borderId="26" xfId="0" applyNumberFormat="1" applyFont="1" applyFill="1" applyBorder="1" applyAlignment="1">
      <alignment horizontal="center" vertical="top"/>
    </xf>
    <xf numFmtId="0" fontId="5" fillId="17" borderId="38" xfId="0" applyFont="1" applyFill="1" applyBorder="1" applyAlignment="1">
      <alignment horizontal="center" vertical="top" wrapText="1"/>
    </xf>
    <xf numFmtId="0" fontId="5" fillId="9" borderId="28" xfId="0" applyFont="1" applyFill="1" applyBorder="1" applyAlignment="1">
      <alignment vertical="top" wrapText="1"/>
    </xf>
    <xf numFmtId="2" fontId="5" fillId="17" borderId="26" xfId="0" applyNumberFormat="1" applyFont="1" applyFill="1" applyBorder="1" applyAlignment="1">
      <alignment horizontal="center" vertical="top"/>
    </xf>
    <xf numFmtId="0" fontId="6" fillId="18" borderId="24" xfId="0" applyFont="1" applyFill="1" applyBorder="1" applyAlignment="1">
      <alignment horizontal="center" vertical="top"/>
    </xf>
    <xf numFmtId="49" fontId="5" fillId="18" borderId="23" xfId="0" applyNumberFormat="1" applyFont="1" applyFill="1" applyBorder="1" applyAlignment="1">
      <alignment horizontal="right" vertical="top"/>
    </xf>
    <xf numFmtId="0" fontId="6" fillId="18" borderId="18" xfId="0" applyFont="1" applyFill="1" applyBorder="1" applyAlignment="1">
      <alignment horizontal="center" vertical="top"/>
    </xf>
    <xf numFmtId="0" fontId="5" fillId="13" borderId="33" xfId="0" applyFont="1" applyFill="1" applyBorder="1" applyAlignment="1">
      <alignment horizontal="left" vertical="top"/>
    </xf>
    <xf numFmtId="0" fontId="6" fillId="13" borderId="34" xfId="0" applyFont="1" applyFill="1" applyBorder="1" applyAlignment="1">
      <alignment vertical="top"/>
    </xf>
    <xf numFmtId="0" fontId="5" fillId="13" borderId="34" xfId="0" applyFont="1" applyFill="1" applyBorder="1" applyAlignment="1">
      <alignment horizontal="right" vertical="top"/>
    </xf>
    <xf numFmtId="0" fontId="5" fillId="13" borderId="34" xfId="0" applyFont="1" applyFill="1" applyBorder="1" applyAlignment="1">
      <alignment horizontal="center" vertical="top"/>
    </xf>
    <xf numFmtId="0" fontId="5" fillId="13" borderId="35" xfId="0" applyFont="1" applyFill="1" applyBorder="1" applyAlignment="1">
      <alignment vertical="top"/>
    </xf>
    <xf numFmtId="0" fontId="5" fillId="11" borderId="33" xfId="0" applyFont="1" applyFill="1" applyBorder="1" applyAlignment="1">
      <alignment horizontal="left" vertical="top"/>
    </xf>
    <xf numFmtId="0" fontId="6" fillId="11" borderId="34" xfId="0" applyFont="1" applyFill="1" applyBorder="1" applyAlignment="1">
      <alignment vertical="top"/>
    </xf>
    <xf numFmtId="0" fontId="5" fillId="11" borderId="34" xfId="0" applyFont="1" applyFill="1" applyBorder="1" applyAlignment="1">
      <alignment horizontal="right" vertical="top"/>
    </xf>
    <xf numFmtId="0" fontId="5" fillId="11" borderId="34" xfId="0" applyFont="1" applyFill="1" applyBorder="1" applyAlignment="1">
      <alignment horizontal="center" vertical="top"/>
    </xf>
    <xf numFmtId="0" fontId="5" fillId="11" borderId="35" xfId="0" applyFont="1" applyFill="1" applyBorder="1" applyAlignment="1">
      <alignment vertical="top"/>
    </xf>
    <xf numFmtId="49" fontId="6" fillId="18" borderId="21" xfId="0" applyNumberFormat="1" applyFont="1" applyFill="1" applyBorder="1" applyAlignment="1">
      <alignment vertical="top"/>
    </xf>
    <xf numFmtId="0" fontId="6" fillId="18" borderId="18" xfId="0" applyFont="1" applyFill="1" applyBorder="1" applyAlignment="1">
      <alignment horizontal="left" vertical="top"/>
    </xf>
    <xf numFmtId="0" fontId="6" fillId="18" borderId="18" xfId="0" applyFont="1" applyFill="1" applyBorder="1" applyAlignment="1">
      <alignment vertical="top"/>
    </xf>
    <xf numFmtId="0" fontId="5" fillId="18" borderId="18" xfId="0" applyFont="1" applyFill="1" applyBorder="1" applyAlignment="1">
      <alignment horizontal="center" vertical="top"/>
    </xf>
    <xf numFmtId="2" fontId="5" fillId="18" borderId="22" xfId="0" applyNumberFormat="1" applyFont="1" applyFill="1" applyBorder="1" applyAlignment="1">
      <alignment horizontal="center" vertical="top"/>
    </xf>
    <xf numFmtId="0" fontId="5" fillId="18" borderId="18" xfId="0" applyFont="1" applyFill="1" applyBorder="1" applyAlignment="1">
      <alignment horizontal="right" vertical="top"/>
    </xf>
    <xf numFmtId="49" fontId="5" fillId="0" borderId="0" xfId="0" applyNumberFormat="1" applyFont="1" applyAlignment="1">
      <alignment horizontal="center"/>
    </xf>
    <xf numFmtId="0" fontId="3" fillId="0" borderId="0" xfId="0" applyFont="1" applyAlignment="1">
      <alignment horizontal="left" vertical="center" wrapText="1" readingOrder="1"/>
    </xf>
    <xf numFmtId="0" fontId="26" fillId="0" borderId="0" xfId="0" applyFont="1"/>
    <xf numFmtId="0" fontId="4" fillId="0" borderId="0" xfId="0" applyFont="1" applyAlignment="1">
      <alignment horizontal="left" vertical="center" wrapText="1" readingOrder="1"/>
    </xf>
    <xf numFmtId="0" fontId="4" fillId="0" borderId="9" xfId="0" applyFont="1" applyBorder="1" applyAlignment="1">
      <alignment horizontal="left" vertical="center" wrapText="1" readingOrder="1"/>
    </xf>
    <xf numFmtId="0" fontId="26" fillId="0" borderId="0" xfId="0" applyFont="1" applyAlignment="1">
      <alignment vertical="top"/>
    </xf>
    <xf numFmtId="9" fontId="4" fillId="0" borderId="3" xfId="0" applyNumberFormat="1" applyFont="1" applyBorder="1" applyAlignment="1">
      <alignment horizontal="center" vertical="center" readingOrder="1"/>
    </xf>
    <xf numFmtId="9" fontId="4" fillId="0" borderId="4" xfId="0" applyNumberFormat="1" applyFont="1" applyBorder="1" applyAlignment="1">
      <alignment horizontal="center" vertical="center" readingOrder="1"/>
    </xf>
    <xf numFmtId="0" fontId="19" fillId="0" borderId="6" xfId="0" applyFont="1" applyBorder="1" applyAlignment="1">
      <alignment vertical="center" wrapText="1" readingOrder="1"/>
    </xf>
    <xf numFmtId="0" fontId="19" fillId="0" borderId="7" xfId="0" applyFont="1" applyBorder="1" applyAlignment="1">
      <alignment horizontal="center" vertical="center" wrapText="1" readingOrder="1"/>
    </xf>
    <xf numFmtId="0" fontId="19" fillId="0" borderId="5" xfId="0" applyFont="1" applyBorder="1" applyAlignment="1">
      <alignment horizontal="center" vertical="center" wrapText="1" readingOrder="1"/>
    </xf>
    <xf numFmtId="0" fontId="19" fillId="0" borderId="9" xfId="0" applyFont="1" applyBorder="1" applyAlignment="1">
      <alignment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9" fontId="4" fillId="0" borderId="8" xfId="0" applyNumberFormat="1" applyFont="1" applyBorder="1" applyAlignment="1">
      <alignment vertical="center" readingOrder="1"/>
    </xf>
    <xf numFmtId="9" fontId="4" fillId="0" borderId="8" xfId="0" applyNumberFormat="1" applyFont="1" applyBorder="1" applyAlignment="1">
      <alignment horizontal="center" vertical="center" readingOrder="1"/>
    </xf>
    <xf numFmtId="0" fontId="4" fillId="0" borderId="9" xfId="0" applyFont="1" applyBorder="1" applyAlignment="1">
      <alignment vertical="top"/>
    </xf>
    <xf numFmtId="0" fontId="4" fillId="0" borderId="2" xfId="0" applyFont="1" applyBorder="1" applyAlignment="1">
      <alignment horizontal="left" vertical="center" wrapText="1" readingOrder="1"/>
    </xf>
    <xf numFmtId="9" fontId="4" fillId="0" borderId="1" xfId="0" applyNumberFormat="1" applyFont="1" applyBorder="1" applyAlignment="1">
      <alignment horizontal="center" vertical="center" wrapText="1" readingOrder="1"/>
    </xf>
    <xf numFmtId="2" fontId="11" fillId="11" borderId="0" xfId="1" applyNumberFormat="1" applyFont="1" applyFill="1" applyAlignment="1">
      <alignment horizontal="center" vertical="center"/>
    </xf>
    <xf numFmtId="0" fontId="11" fillId="11" borderId="0" xfId="1" applyFont="1" applyFill="1" applyAlignment="1">
      <alignment horizontal="center" vertical="center" wrapText="1"/>
    </xf>
    <xf numFmtId="10" fontId="6" fillId="5" borderId="1" xfId="0" applyNumberFormat="1" applyFont="1" applyFill="1" applyBorder="1" applyAlignment="1" applyProtection="1">
      <alignment horizontal="center" vertical="top"/>
      <protection locked="0"/>
    </xf>
    <xf numFmtId="0" fontId="6" fillId="18" borderId="0" xfId="0" applyFont="1" applyFill="1" applyAlignment="1">
      <alignment horizontal="left" vertical="center" wrapText="1"/>
    </xf>
    <xf numFmtId="0" fontId="6" fillId="0" borderId="4" xfId="0" applyFont="1" applyBorder="1" applyAlignment="1">
      <alignment horizontal="center" vertical="center"/>
    </xf>
    <xf numFmtId="2" fontId="6" fillId="18" borderId="39" xfId="0" applyNumberFormat="1" applyFont="1" applyFill="1" applyBorder="1" applyAlignment="1">
      <alignment horizontal="center" vertical="center"/>
    </xf>
    <xf numFmtId="0" fontId="6" fillId="18" borderId="3" xfId="0" applyFont="1" applyFill="1" applyBorder="1" applyAlignment="1">
      <alignment horizontal="left" vertical="top"/>
    </xf>
    <xf numFmtId="0" fontId="6" fillId="18" borderId="6" xfId="0" applyFont="1" applyFill="1" applyBorder="1" applyAlignment="1">
      <alignment horizontal="center" vertical="center" wrapText="1"/>
    </xf>
    <xf numFmtId="49" fontId="6" fillId="18" borderId="25" xfId="0" applyNumberFormat="1" applyFont="1" applyFill="1" applyBorder="1" applyAlignment="1">
      <alignment horizontal="left" vertical="top"/>
    </xf>
    <xf numFmtId="0" fontId="6" fillId="18" borderId="7" xfId="0" applyFont="1" applyFill="1" applyBorder="1" applyAlignment="1">
      <alignment horizontal="center" vertical="center"/>
    </xf>
    <xf numFmtId="0" fontId="6" fillId="18" borderId="3"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6" fillId="18" borderId="37" xfId="0" applyFont="1" applyFill="1" applyBorder="1" applyAlignment="1">
      <alignment horizontal="left" vertical="top"/>
    </xf>
    <xf numFmtId="2" fontId="6" fillId="18" borderId="3" xfId="0" applyNumberFormat="1" applyFont="1" applyFill="1" applyBorder="1" applyAlignment="1">
      <alignment horizontal="center" vertical="top"/>
    </xf>
    <xf numFmtId="10" fontId="6" fillId="18" borderId="3" xfId="0" applyNumberFormat="1" applyFont="1" applyFill="1" applyBorder="1" applyAlignment="1">
      <alignment horizontal="center" vertical="top"/>
    </xf>
    <xf numFmtId="0" fontId="20" fillId="18" borderId="3" xfId="0" applyFont="1" applyFill="1" applyBorder="1" applyAlignment="1">
      <alignment horizontal="center" vertical="center" wrapText="1"/>
    </xf>
    <xf numFmtId="0" fontId="6" fillId="5" borderId="3" xfId="0" applyFont="1" applyFill="1" applyBorder="1" applyAlignment="1" applyProtection="1">
      <alignment horizontal="center" vertical="center"/>
      <protection locked="0"/>
    </xf>
    <xf numFmtId="0" fontId="6" fillId="0" borderId="0" xfId="0" applyFont="1" applyAlignment="1">
      <alignment horizontal="center" vertical="center" wrapText="1"/>
    </xf>
    <xf numFmtId="2" fontId="6" fillId="5" borderId="3" xfId="0" applyNumberFormat="1" applyFont="1" applyFill="1" applyBorder="1" applyAlignment="1" applyProtection="1">
      <alignment horizontal="center" vertical="center"/>
      <protection locked="0"/>
    </xf>
    <xf numFmtId="2" fontId="6" fillId="5" borderId="3" xfId="0" applyNumberFormat="1" applyFont="1" applyFill="1" applyBorder="1" applyAlignment="1" applyProtection="1">
      <alignment horizontal="center" vertical="top"/>
      <protection locked="0"/>
    </xf>
    <xf numFmtId="10" fontId="6" fillId="0" borderId="3" xfId="0" applyNumberFormat="1" applyFont="1" applyBorder="1" applyAlignment="1">
      <alignment horizontal="center" vertical="top"/>
    </xf>
    <xf numFmtId="0" fontId="5" fillId="15" borderId="3" xfId="0" applyFont="1" applyFill="1" applyBorder="1" applyAlignment="1">
      <alignment horizontal="center" vertical="top" wrapText="1"/>
    </xf>
    <xf numFmtId="2" fontId="6" fillId="0" borderId="4"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39" xfId="0" applyNumberFormat="1" applyFont="1" applyBorder="1" applyAlignment="1">
      <alignment horizontal="center" vertical="center"/>
    </xf>
    <xf numFmtId="0" fontId="6" fillId="0" borderId="7" xfId="0" applyFont="1" applyBorder="1" applyAlignment="1">
      <alignment horizontal="center" vertical="center"/>
    </xf>
    <xf numFmtId="0" fontId="5" fillId="15" borderId="26" xfId="0" applyFont="1" applyFill="1" applyBorder="1" applyAlignment="1">
      <alignment horizontal="center" vertical="top" wrapText="1"/>
    </xf>
    <xf numFmtId="0" fontId="5" fillId="2" borderId="3" xfId="0" applyFont="1" applyFill="1" applyBorder="1" applyAlignment="1">
      <alignment horizontal="center" vertical="top" wrapText="1"/>
    </xf>
    <xf numFmtId="10" fontId="6" fillId="5" borderId="7" xfId="0" applyNumberFormat="1" applyFont="1" applyFill="1" applyBorder="1" applyAlignment="1" applyProtection="1">
      <alignment horizontal="center" vertical="center"/>
      <protection locked="0"/>
    </xf>
    <xf numFmtId="10" fontId="6" fillId="5" borderId="3" xfId="0" applyNumberFormat="1" applyFont="1" applyFill="1" applyBorder="1" applyAlignment="1" applyProtection="1">
      <alignment horizontal="center" vertical="center"/>
      <protection locked="0"/>
    </xf>
    <xf numFmtId="2" fontId="6" fillId="5" borderId="9" xfId="0" applyNumberFormat="1" applyFont="1" applyFill="1" applyBorder="1" applyAlignment="1" applyProtection="1">
      <alignment horizontal="center" vertical="top"/>
      <protection locked="0"/>
    </xf>
    <xf numFmtId="0" fontId="5" fillId="2" borderId="27" xfId="0" applyFont="1" applyFill="1" applyBorder="1" applyAlignment="1">
      <alignment horizontal="left" vertical="top"/>
    </xf>
    <xf numFmtId="0" fontId="5" fillId="2" borderId="10" xfId="0" applyFont="1" applyFill="1" applyBorder="1" applyAlignment="1">
      <alignment horizontal="left" vertical="top"/>
    </xf>
    <xf numFmtId="2" fontId="6" fillId="18" borderId="7" xfId="0" applyNumberFormat="1" applyFont="1" applyFill="1" applyBorder="1" applyAlignment="1">
      <alignment horizontal="center" vertical="center"/>
    </xf>
    <xf numFmtId="0" fontId="28" fillId="18" borderId="0" xfId="0" applyFont="1" applyFill="1" applyAlignment="1">
      <alignment vertical="top"/>
    </xf>
    <xf numFmtId="0" fontId="9" fillId="18" borderId="0" xfId="0" applyFont="1" applyFill="1"/>
    <xf numFmtId="0" fontId="19" fillId="18" borderId="0" xfId="0" applyFont="1" applyFill="1" applyAlignment="1">
      <alignment vertical="top"/>
    </xf>
    <xf numFmtId="0" fontId="29" fillId="18" borderId="0" xfId="0" applyFont="1" applyFill="1" applyAlignment="1">
      <alignment vertical="top"/>
    </xf>
    <xf numFmtId="2" fontId="9" fillId="18" borderId="0" xfId="1" quotePrefix="1" applyNumberFormat="1" applyFont="1" applyFill="1" applyAlignment="1">
      <alignment horizontal="center" vertical="top"/>
    </xf>
    <xf numFmtId="0" fontId="9" fillId="18" borderId="0" xfId="0" applyFont="1" applyFill="1" applyAlignment="1">
      <alignment horizontal="left" vertical="top" wrapText="1"/>
    </xf>
    <xf numFmtId="2" fontId="9" fillId="0" borderId="0" xfId="1" quotePrefix="1" applyNumberFormat="1" applyFont="1" applyAlignment="1">
      <alignment horizontal="center" vertical="top"/>
    </xf>
    <xf numFmtId="0" fontId="5" fillId="27" borderId="3"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9" fillId="18" borderId="0" xfId="1" applyFont="1" applyFill="1" applyAlignment="1">
      <alignment vertical="top" wrapText="1"/>
    </xf>
    <xf numFmtId="0" fontId="6" fillId="18" borderId="0" xfId="0" applyFont="1" applyFill="1" applyAlignment="1">
      <alignment vertical="top" wrapText="1"/>
    </xf>
    <xf numFmtId="2" fontId="9" fillId="18" borderId="0" xfId="1" quotePrefix="1" applyNumberFormat="1" applyFont="1" applyFill="1" applyAlignment="1">
      <alignment horizontal="left" vertical="top"/>
    </xf>
    <xf numFmtId="2" fontId="11" fillId="11" borderId="3" xfId="1" applyNumberFormat="1" applyFont="1" applyFill="1" applyBorder="1" applyAlignment="1">
      <alignment horizontal="center" vertical="center"/>
    </xf>
    <xf numFmtId="0" fontId="9" fillId="18" borderId="0" xfId="1" applyFont="1" applyFill="1"/>
    <xf numFmtId="1" fontId="9" fillId="18" borderId="3" xfId="1" applyNumberFormat="1" applyFont="1" applyFill="1" applyBorder="1" applyAlignment="1">
      <alignment horizontal="center" vertical="center"/>
    </xf>
    <xf numFmtId="2" fontId="29" fillId="18" borderId="0" xfId="1" applyNumberFormat="1" applyFont="1" applyFill="1" applyAlignment="1">
      <alignment horizontal="left" vertical="top"/>
    </xf>
    <xf numFmtId="0" fontId="9" fillId="18" borderId="0" xfId="1" quotePrefix="1" applyFont="1" applyFill="1" applyAlignment="1">
      <alignment horizontal="center" vertical="top"/>
    </xf>
    <xf numFmtId="0" fontId="9" fillId="0" borderId="0" xfId="0" applyFont="1"/>
    <xf numFmtId="2" fontId="9" fillId="18" borderId="0" xfId="1" applyNumberFormat="1" applyFont="1" applyFill="1" applyAlignment="1">
      <alignment horizontal="center" vertical="top"/>
    </xf>
    <xf numFmtId="0" fontId="9" fillId="18" borderId="0" xfId="1" quotePrefix="1" applyFont="1" applyFill="1" applyAlignment="1">
      <alignment horizontal="left" vertical="top"/>
    </xf>
    <xf numFmtId="0" fontId="9" fillId="0" borderId="0" xfId="1" quotePrefix="1" applyFont="1" applyAlignment="1">
      <alignment horizontal="center" vertical="top"/>
    </xf>
    <xf numFmtId="0" fontId="11" fillId="18" borderId="0" xfId="0" applyFont="1" applyFill="1"/>
    <xf numFmtId="2" fontId="9" fillId="18" borderId="0" xfId="1" applyNumberFormat="1" applyFont="1" applyFill="1" applyAlignment="1">
      <alignment horizontal="left" vertical="top"/>
    </xf>
    <xf numFmtId="0" fontId="29" fillId="28" borderId="4" xfId="1" quotePrefix="1" applyFont="1" applyFill="1" applyBorder="1" applyAlignment="1">
      <alignment horizontal="center" wrapText="1"/>
    </xf>
    <xf numFmtId="0" fontId="11" fillId="28" borderId="7" xfId="1" quotePrefix="1" applyFont="1" applyFill="1" applyBorder="1" applyAlignment="1">
      <alignment horizontal="center" wrapText="1"/>
    </xf>
    <xf numFmtId="0" fontId="9" fillId="18" borderId="3" xfId="0" applyFont="1" applyFill="1" applyBorder="1" applyAlignment="1">
      <alignment horizontal="center" vertical="center"/>
    </xf>
    <xf numFmtId="165" fontId="9" fillId="18" borderId="3" xfId="0" applyNumberFormat="1" applyFont="1" applyFill="1" applyBorder="1" applyAlignment="1">
      <alignment horizontal="center" vertical="center"/>
    </xf>
    <xf numFmtId="0" fontId="18" fillId="18" borderId="3" xfId="0" applyFont="1" applyFill="1" applyBorder="1" applyAlignment="1">
      <alignment horizontal="center" vertical="center" readingOrder="1"/>
    </xf>
    <xf numFmtId="165" fontId="9" fillId="18" borderId="3" xfId="1" applyNumberFormat="1" applyFont="1" applyFill="1" applyBorder="1" applyAlignment="1">
      <alignment horizontal="center" vertical="center"/>
    </xf>
    <xf numFmtId="0" fontId="11" fillId="18" borderId="0" xfId="1" applyFont="1" applyFill="1" applyAlignment="1">
      <alignment horizontal="right"/>
    </xf>
    <xf numFmtId="0" fontId="11" fillId="28" borderId="3" xfId="1" applyFont="1" applyFill="1" applyBorder="1" applyAlignment="1">
      <alignment horizontal="center"/>
    </xf>
    <xf numFmtId="0" fontId="9" fillId="0" borderId="0" xfId="1" applyFont="1"/>
    <xf numFmtId="2" fontId="9" fillId="0" borderId="0" xfId="1" applyNumberFormat="1" applyFont="1" applyAlignment="1">
      <alignment horizontal="left" vertical="top"/>
    </xf>
    <xf numFmtId="0" fontId="9" fillId="28" borderId="1" xfId="1" applyFont="1" applyFill="1" applyBorder="1" applyAlignment="1">
      <alignment horizontal="center" vertical="center"/>
    </xf>
    <xf numFmtId="0" fontId="11" fillId="28" borderId="2" xfId="0" applyFont="1" applyFill="1" applyBorder="1" applyAlignment="1">
      <alignment horizontal="right" vertical="center"/>
    </xf>
    <xf numFmtId="0" fontId="11" fillId="28" borderId="3" xfId="0" applyFont="1" applyFill="1" applyBorder="1" applyAlignment="1">
      <alignment horizontal="center" vertical="center"/>
    </xf>
    <xf numFmtId="0" fontId="9" fillId="28" borderId="12" xfId="1" applyFont="1" applyFill="1" applyBorder="1" applyAlignment="1">
      <alignment horizontal="center" vertical="center"/>
    </xf>
    <xf numFmtId="0" fontId="11" fillId="28" borderId="13" xfId="0" applyFont="1" applyFill="1" applyBorder="1" applyAlignment="1">
      <alignment horizontal="right" vertical="top"/>
    </xf>
    <xf numFmtId="0" fontId="11" fillId="28" borderId="3" xfId="0" applyFont="1" applyFill="1" applyBorder="1" applyAlignment="1">
      <alignment horizontal="center" vertical="center" wrapText="1"/>
    </xf>
    <xf numFmtId="0" fontId="11" fillId="28" borderId="5" xfId="1" applyFont="1" applyFill="1" applyBorder="1" applyAlignment="1">
      <alignment horizontal="left" vertical="center"/>
    </xf>
    <xf numFmtId="0" fontId="9" fillId="28" borderId="6" xfId="0" applyFont="1" applyFill="1" applyBorder="1" applyAlignment="1">
      <alignment horizontal="left" vertical="center"/>
    </xf>
    <xf numFmtId="2" fontId="9" fillId="18" borderId="3" xfId="0" applyNumberFormat="1" applyFont="1" applyFill="1" applyBorder="1" applyAlignment="1">
      <alignment horizontal="center" vertical="center"/>
    </xf>
    <xf numFmtId="2" fontId="9" fillId="18" borderId="3" xfId="1" applyNumberFormat="1" applyFont="1" applyFill="1" applyBorder="1" applyAlignment="1">
      <alignment horizontal="center" vertical="center"/>
    </xf>
    <xf numFmtId="0" fontId="18" fillId="18" borderId="0" xfId="0" applyFont="1" applyFill="1" applyAlignment="1">
      <alignment horizontal="left" vertical="center" readingOrder="1"/>
    </xf>
    <xf numFmtId="0" fontId="5" fillId="28" borderId="3" xfId="0" applyFont="1" applyFill="1" applyBorder="1" applyAlignment="1">
      <alignment horizontal="center" vertical="center" wrapText="1"/>
    </xf>
    <xf numFmtId="0" fontId="32" fillId="18" borderId="3" xfId="0" applyFont="1" applyFill="1" applyBorder="1" applyAlignment="1">
      <alignment horizontal="center" vertical="top" wrapText="1"/>
    </xf>
    <xf numFmtId="0" fontId="0" fillId="18" borderId="3" xfId="0" applyFill="1" applyBorder="1" applyAlignment="1">
      <alignment horizontal="center" vertical="top" wrapText="1"/>
    </xf>
    <xf numFmtId="0" fontId="9" fillId="18" borderId="0" xfId="1" applyFont="1" applyFill="1" applyAlignment="1">
      <alignment horizontal="left" vertical="center" wrapText="1"/>
    </xf>
    <xf numFmtId="2" fontId="11" fillId="13" borderId="4" xfId="1" applyNumberFormat="1" applyFont="1" applyFill="1" applyBorder="1" applyAlignment="1">
      <alignment horizontal="center" vertical="center"/>
    </xf>
    <xf numFmtId="0" fontId="9" fillId="18" borderId="0" xfId="1" applyFont="1" applyFill="1" applyAlignment="1">
      <alignment horizontal="left" vertical="top" wrapText="1"/>
    </xf>
    <xf numFmtId="0" fontId="5" fillId="13" borderId="3" xfId="0" applyFont="1" applyFill="1" applyBorder="1" applyAlignment="1">
      <alignment horizontal="center" vertical="center" wrapText="1"/>
    </xf>
    <xf numFmtId="0" fontId="5" fillId="18" borderId="0" xfId="0" applyFont="1" applyFill="1" applyAlignment="1">
      <alignment vertical="center" wrapText="1"/>
    </xf>
    <xf numFmtId="165" fontId="9" fillId="18" borderId="0" xfId="1" applyNumberFormat="1" applyFont="1" applyFill="1"/>
    <xf numFmtId="0" fontId="11" fillId="18" borderId="0" xfId="1" applyFont="1" applyFill="1" applyAlignment="1">
      <alignment horizontal="right" vertical="center" wrapText="1"/>
    </xf>
    <xf numFmtId="0" fontId="9" fillId="18" borderId="0" xfId="0" applyFont="1" applyFill="1" applyAlignment="1">
      <alignment horizontal="right"/>
    </xf>
    <xf numFmtId="2" fontId="11" fillId="18" borderId="0" xfId="1" applyNumberFormat="1" applyFont="1" applyFill="1" applyAlignment="1">
      <alignment horizontal="center" vertical="center"/>
    </xf>
    <xf numFmtId="0" fontId="9" fillId="18" borderId="0" xfId="1" quotePrefix="1" applyFont="1" applyFill="1" applyAlignment="1">
      <alignment horizontal="center" vertical="center"/>
    </xf>
    <xf numFmtId="2" fontId="9" fillId="18" borderId="0" xfId="1" applyNumberFormat="1" applyFont="1" applyFill="1" applyAlignment="1">
      <alignment horizontal="right" vertical="top" wrapText="1"/>
    </xf>
    <xf numFmtId="2" fontId="9" fillId="18" borderId="0" xfId="1" applyNumberFormat="1" applyFont="1" applyFill="1" applyAlignment="1">
      <alignment horizontal="left" vertical="center" wrapText="1"/>
    </xf>
    <xf numFmtId="0" fontId="8" fillId="18" borderId="0" xfId="0" applyFont="1" applyFill="1" applyAlignment="1">
      <alignment horizontal="left" vertical="center"/>
    </xf>
    <xf numFmtId="2" fontId="13" fillId="0" borderId="0" xfId="1" applyNumberFormat="1" applyFont="1" applyAlignment="1">
      <alignment horizontal="left" vertical="top"/>
    </xf>
    <xf numFmtId="2" fontId="9" fillId="0" borderId="0" xfId="1" applyNumberFormat="1" applyFont="1" applyAlignment="1">
      <alignment horizontal="center" vertical="center"/>
    </xf>
    <xf numFmtId="0" fontId="13" fillId="0" borderId="0" xfId="1" applyFont="1"/>
    <xf numFmtId="2" fontId="9" fillId="0" borderId="0" xfId="1" applyNumberFormat="1" applyFont="1" applyAlignment="1">
      <alignment horizontal="center" vertical="top"/>
    </xf>
    <xf numFmtId="2" fontId="5" fillId="18" borderId="0" xfId="0" applyNumberFormat="1" applyFont="1" applyFill="1" applyAlignment="1">
      <alignment horizontal="center" vertical="center"/>
    </xf>
    <xf numFmtId="164" fontId="5" fillId="18" borderId="0" xfId="0" applyNumberFormat="1" applyFont="1" applyFill="1" applyAlignment="1">
      <alignment horizontal="center" vertical="center"/>
    </xf>
    <xf numFmtId="0" fontId="6" fillId="0" borderId="0" xfId="0" applyFont="1" applyAlignment="1">
      <alignment vertical="center" wrapText="1"/>
    </xf>
    <xf numFmtId="0" fontId="6" fillId="18" borderId="29" xfId="0" applyFont="1" applyFill="1" applyBorder="1" applyAlignment="1">
      <alignment horizontal="left" vertical="center" wrapText="1"/>
    </xf>
    <xf numFmtId="0" fontId="5" fillId="5" borderId="3" xfId="0" applyFont="1" applyFill="1" applyBorder="1" applyAlignment="1" applyProtection="1">
      <alignment horizontal="center" vertical="center"/>
      <protection locked="0"/>
    </xf>
    <xf numFmtId="10" fontId="5" fillId="0" borderId="4" xfId="0" applyNumberFormat="1" applyFont="1" applyBorder="1" applyAlignment="1">
      <alignment horizontal="center" vertical="top"/>
    </xf>
    <xf numFmtId="10" fontId="5" fillId="5" borderId="4" xfId="0" applyNumberFormat="1" applyFont="1" applyFill="1" applyBorder="1" applyAlignment="1" applyProtection="1">
      <alignment horizontal="center" vertical="top"/>
      <protection locked="0"/>
    </xf>
    <xf numFmtId="10" fontId="5" fillId="6" borderId="4" xfId="0" applyNumberFormat="1" applyFont="1" applyFill="1" applyBorder="1" applyAlignment="1">
      <alignment horizontal="center" vertical="top"/>
    </xf>
    <xf numFmtId="0" fontId="5" fillId="16" borderId="33" xfId="0" applyFont="1" applyFill="1" applyBorder="1" applyAlignment="1">
      <alignment horizontal="left" vertical="top"/>
    </xf>
    <xf numFmtId="0" fontId="6" fillId="16" borderId="34" xfId="0" applyFont="1" applyFill="1" applyBorder="1" applyAlignment="1">
      <alignment vertical="top"/>
    </xf>
    <xf numFmtId="0" fontId="5" fillId="16" borderId="34" xfId="0" applyFont="1" applyFill="1" applyBorder="1" applyAlignment="1">
      <alignment horizontal="right" vertical="top"/>
    </xf>
    <xf numFmtId="0" fontId="5" fillId="16" borderId="34" xfId="0" applyFont="1" applyFill="1" applyBorder="1" applyAlignment="1">
      <alignment horizontal="center" vertical="top"/>
    </xf>
    <xf numFmtId="0" fontId="5" fillId="16" borderId="35" xfId="0" applyFont="1" applyFill="1" applyBorder="1" applyAlignment="1">
      <alignment vertical="top"/>
    </xf>
    <xf numFmtId="0" fontId="6" fillId="0" borderId="18" xfId="0" applyFont="1" applyBorder="1" applyAlignment="1">
      <alignment horizontal="center" vertical="top"/>
    </xf>
    <xf numFmtId="0" fontId="6" fillId="18" borderId="22" xfId="0" applyFont="1" applyFill="1" applyBorder="1" applyAlignment="1">
      <alignment vertical="top"/>
    </xf>
    <xf numFmtId="0" fontId="5" fillId="2" borderId="33" xfId="0" applyFont="1" applyFill="1" applyBorder="1" applyAlignment="1">
      <alignment vertical="top"/>
    </xf>
    <xf numFmtId="0" fontId="5" fillId="2" borderId="34" xfId="0" applyFont="1" applyFill="1" applyBorder="1" applyAlignment="1">
      <alignment vertical="top"/>
    </xf>
    <xf numFmtId="0" fontId="5" fillId="2" borderId="44" xfId="0" applyFont="1" applyFill="1" applyBorder="1" applyAlignment="1">
      <alignment horizontal="center" vertical="top" wrapText="1"/>
    </xf>
    <xf numFmtId="0" fontId="5" fillId="2" borderId="43" xfId="0" applyFont="1" applyFill="1" applyBorder="1" applyAlignment="1">
      <alignment horizontal="center" vertical="top" wrapText="1"/>
    </xf>
    <xf numFmtId="0" fontId="5" fillId="2" borderId="48" xfId="0" applyFont="1" applyFill="1" applyBorder="1" applyAlignment="1">
      <alignment horizontal="center" vertical="top" wrapText="1"/>
    </xf>
    <xf numFmtId="0" fontId="5" fillId="2" borderId="47" xfId="0" applyFont="1" applyFill="1" applyBorder="1" applyAlignment="1">
      <alignment horizontal="center" vertical="top" wrapText="1"/>
    </xf>
    <xf numFmtId="0" fontId="6" fillId="14" borderId="43" xfId="0" applyFont="1" applyFill="1" applyBorder="1" applyAlignment="1">
      <alignment vertical="top"/>
    </xf>
    <xf numFmtId="0" fontId="6" fillId="18" borderId="18" xfId="0" applyFont="1" applyFill="1" applyBorder="1" applyAlignment="1">
      <alignment horizontal="center"/>
    </xf>
    <xf numFmtId="0" fontId="6" fillId="18" borderId="18" xfId="0" applyFont="1" applyFill="1" applyBorder="1" applyAlignment="1">
      <alignment horizontal="center" vertical="center"/>
    </xf>
    <xf numFmtId="0" fontId="38" fillId="0" borderId="9" xfId="0" applyFont="1" applyBorder="1" applyAlignment="1">
      <alignment horizontal="center" vertical="center" wrapText="1"/>
    </xf>
    <xf numFmtId="0" fontId="6" fillId="18" borderId="11" xfId="0" applyFont="1" applyFill="1" applyBorder="1"/>
    <xf numFmtId="0" fontId="6" fillId="18" borderId="11" xfId="0" applyFont="1" applyFill="1" applyBorder="1" applyAlignment="1">
      <alignment horizontal="center" vertical="center"/>
    </xf>
    <xf numFmtId="1" fontId="9" fillId="18" borderId="0" xfId="1" applyNumberFormat="1" applyFont="1" applyFill="1" applyAlignment="1">
      <alignment horizontal="left" vertical="center"/>
    </xf>
    <xf numFmtId="0" fontId="9" fillId="18" borderId="0" xfId="1" applyFont="1" applyFill="1" applyAlignment="1">
      <alignment horizontal="center" vertical="center" wrapText="1"/>
    </xf>
    <xf numFmtId="0" fontId="9" fillId="18" borderId="0" xfId="1" applyFont="1" applyFill="1" applyAlignment="1">
      <alignment horizontal="center"/>
    </xf>
    <xf numFmtId="0" fontId="5" fillId="26" borderId="3" xfId="0" applyFont="1" applyFill="1" applyBorder="1" applyAlignment="1">
      <alignment horizontal="center"/>
    </xf>
    <xf numFmtId="0" fontId="5" fillId="18" borderId="0" xfId="0" applyFont="1" applyFill="1" applyAlignment="1">
      <alignment horizontal="left" vertical="center" wrapText="1"/>
    </xf>
    <xf numFmtId="0" fontId="6" fillId="0" borderId="4" xfId="0" applyFont="1" applyBorder="1" applyAlignment="1">
      <alignment horizontal="center" vertical="center" wrapText="1"/>
    </xf>
    <xf numFmtId="0" fontId="11" fillId="10" borderId="15" xfId="0" applyFont="1" applyFill="1" applyBorder="1" applyAlignment="1">
      <alignment horizontal="left" vertical="center"/>
    </xf>
    <xf numFmtId="0" fontId="11" fillId="10" borderId="17" xfId="0" applyFont="1" applyFill="1" applyBorder="1" applyAlignment="1">
      <alignment horizontal="center" vertical="center"/>
    </xf>
    <xf numFmtId="0" fontId="6" fillId="18" borderId="23" xfId="0" applyFont="1" applyFill="1" applyBorder="1"/>
    <xf numFmtId="0" fontId="5" fillId="18" borderId="23" xfId="0" applyFont="1" applyFill="1" applyBorder="1"/>
    <xf numFmtId="0" fontId="6" fillId="18" borderId="23" xfId="0" applyFont="1" applyFill="1" applyBorder="1" applyAlignment="1">
      <alignment horizontal="left" vertical="center"/>
    </xf>
    <xf numFmtId="0" fontId="6" fillId="18" borderId="23" xfId="0" applyFont="1" applyFill="1" applyBorder="1" applyAlignment="1">
      <alignment horizontal="left" vertical="center" wrapText="1"/>
    </xf>
    <xf numFmtId="0" fontId="6" fillId="18" borderId="23" xfId="0" applyFont="1" applyFill="1" applyBorder="1" applyAlignment="1">
      <alignment vertical="top"/>
    </xf>
    <xf numFmtId="0" fontId="6" fillId="18" borderId="37" xfId="0" applyFont="1" applyFill="1" applyBorder="1"/>
    <xf numFmtId="0" fontId="6" fillId="18" borderId="36" xfId="0" applyFont="1" applyFill="1" applyBorder="1"/>
    <xf numFmtId="0" fontId="6" fillId="18" borderId="42" xfId="0" applyFont="1" applyFill="1" applyBorder="1"/>
    <xf numFmtId="0" fontId="5" fillId="18" borderId="24" xfId="0" applyFont="1" applyFill="1" applyBorder="1" applyAlignment="1">
      <alignment horizontal="center" vertical="center" wrapText="1"/>
    </xf>
    <xf numFmtId="0" fontId="5" fillId="5" borderId="38" xfId="0" applyFont="1" applyFill="1" applyBorder="1" applyAlignment="1" applyProtection="1">
      <alignment vertical="center" wrapText="1"/>
      <protection locked="0"/>
    </xf>
    <xf numFmtId="0" fontId="5" fillId="18" borderId="23" xfId="0" applyFont="1" applyFill="1" applyBorder="1" applyAlignment="1">
      <alignment horizontal="left" vertical="center" wrapText="1"/>
    </xf>
    <xf numFmtId="0" fontId="6" fillId="5" borderId="25" xfId="0" applyFont="1" applyFill="1" applyBorder="1" applyProtection="1">
      <protection locked="0"/>
    </xf>
    <xf numFmtId="0" fontId="8" fillId="18" borderId="23" xfId="0" applyFont="1" applyFill="1" applyBorder="1"/>
    <xf numFmtId="0" fontId="5" fillId="5" borderId="26" xfId="0" applyFont="1" applyFill="1" applyBorder="1" applyAlignment="1" applyProtection="1">
      <alignment horizontal="center" vertical="center" wrapText="1"/>
      <protection locked="0"/>
    </xf>
    <xf numFmtId="0" fontId="6" fillId="18" borderId="23" xfId="0" applyFont="1" applyFill="1" applyBorder="1" applyAlignment="1">
      <alignment horizontal="left" wrapText="1"/>
    </xf>
    <xf numFmtId="0" fontId="6" fillId="18" borderId="24" xfId="0" applyFont="1" applyFill="1" applyBorder="1" applyAlignment="1">
      <alignment horizontal="left" wrapText="1"/>
    </xf>
    <xf numFmtId="0" fontId="5" fillId="10" borderId="17" xfId="0" applyFont="1" applyFill="1" applyBorder="1" applyAlignment="1">
      <alignment horizontal="center" vertical="center"/>
    </xf>
    <xf numFmtId="0" fontId="5" fillId="26" borderId="25" xfId="0" applyFont="1" applyFill="1" applyBorder="1" applyAlignment="1">
      <alignment vertical="center"/>
    </xf>
    <xf numFmtId="0" fontId="5" fillId="26" borderId="26" xfId="0" applyFont="1" applyFill="1" applyBorder="1" applyAlignment="1">
      <alignment horizontal="center" vertical="center" wrapText="1"/>
    </xf>
    <xf numFmtId="0" fontId="6" fillId="5" borderId="27" xfId="0" applyFont="1" applyFill="1" applyBorder="1" applyAlignment="1" applyProtection="1">
      <alignment horizontal="left" vertical="center"/>
      <protection locked="0"/>
    </xf>
    <xf numFmtId="0" fontId="5" fillId="18" borderId="27" xfId="0" applyFont="1" applyFill="1" applyBorder="1" applyAlignment="1">
      <alignment horizontal="right"/>
    </xf>
    <xf numFmtId="1" fontId="5" fillId="6" borderId="26" xfId="0" applyNumberFormat="1" applyFont="1" applyFill="1" applyBorder="1" applyAlignment="1">
      <alignment horizontal="center" vertical="center"/>
    </xf>
    <xf numFmtId="0" fontId="5" fillId="18" borderId="23" xfId="0" applyFont="1" applyFill="1" applyBorder="1" applyAlignment="1">
      <alignment horizontal="right"/>
    </xf>
    <xf numFmtId="0" fontId="6" fillId="18" borderId="23" xfId="0" applyFont="1" applyFill="1" applyBorder="1" applyAlignment="1">
      <alignment horizontal="center"/>
    </xf>
    <xf numFmtId="0" fontId="16" fillId="18" borderId="23" xfId="0" applyFont="1" applyFill="1" applyBorder="1" applyAlignment="1">
      <alignment horizontal="left"/>
    </xf>
    <xf numFmtId="0" fontId="6" fillId="18" borderId="23" xfId="0" applyFont="1" applyFill="1" applyBorder="1" applyAlignment="1">
      <alignment horizontal="left"/>
    </xf>
    <xf numFmtId="0" fontId="5" fillId="0" borderId="27" xfId="0" applyFont="1" applyBorder="1" applyAlignment="1">
      <alignment horizontal="right"/>
    </xf>
    <xf numFmtId="0" fontId="5" fillId="6" borderId="26" xfId="0" applyFont="1" applyFill="1" applyBorder="1" applyAlignment="1">
      <alignment horizontal="center"/>
    </xf>
    <xf numFmtId="0" fontId="6" fillId="18" borderId="21" xfId="0" applyFont="1" applyFill="1" applyBorder="1" applyAlignment="1">
      <alignment horizontal="center"/>
    </xf>
    <xf numFmtId="0" fontId="6" fillId="0" borderId="22" xfId="0" applyFont="1" applyBorder="1" applyAlignment="1">
      <alignment horizontal="center"/>
    </xf>
    <xf numFmtId="0" fontId="5" fillId="10" borderId="15" xfId="0" applyFont="1" applyFill="1" applyBorder="1" applyAlignment="1">
      <alignment horizontal="left" vertical="center"/>
    </xf>
    <xf numFmtId="0" fontId="6" fillId="18" borderId="23" xfId="0" quotePrefix="1" applyFont="1" applyFill="1" applyBorder="1"/>
    <xf numFmtId="0" fontId="5" fillId="18" borderId="24" xfId="0" applyFont="1" applyFill="1" applyBorder="1"/>
    <xf numFmtId="0" fontId="5" fillId="26" borderId="25" xfId="0" applyFont="1" applyFill="1" applyBorder="1"/>
    <xf numFmtId="0" fontId="6" fillId="0" borderId="25" xfId="0" applyFont="1" applyBorder="1" applyAlignment="1">
      <alignment horizontal="left" vertical="top" wrapText="1"/>
    </xf>
    <xf numFmtId="0" fontId="6" fillId="0" borderId="21" xfId="0" applyFont="1" applyBorder="1"/>
    <xf numFmtId="0" fontId="6" fillId="0" borderId="18" xfId="0" applyFont="1" applyBorder="1"/>
    <xf numFmtId="0" fontId="6" fillId="0" borderId="22" xfId="0" applyFont="1" applyBorder="1"/>
    <xf numFmtId="0" fontId="6" fillId="0" borderId="37" xfId="0" applyFont="1" applyBorder="1" applyAlignment="1">
      <alignment horizontal="left" vertical="top"/>
    </xf>
    <xf numFmtId="1" fontId="20" fillId="22" borderId="3" xfId="0" applyNumberFormat="1" applyFont="1" applyFill="1" applyBorder="1" applyAlignment="1" applyProtection="1">
      <alignment horizontal="center" vertical="center"/>
      <protection hidden="1"/>
    </xf>
    <xf numFmtId="0" fontId="18" fillId="24" borderId="3" xfId="0" applyFont="1" applyFill="1" applyBorder="1" applyAlignment="1" applyProtection="1">
      <alignment vertical="center" wrapText="1" readingOrder="1"/>
      <protection hidden="1"/>
    </xf>
    <xf numFmtId="0" fontId="18" fillId="24" borderId="3" xfId="0" applyFont="1" applyFill="1" applyBorder="1" applyAlignment="1" applyProtection="1">
      <alignment horizontal="left" vertical="center" wrapText="1" readingOrder="1"/>
      <protection hidden="1"/>
    </xf>
    <xf numFmtId="0" fontId="18" fillId="24" borderId="4" xfId="0" applyFont="1" applyFill="1" applyBorder="1" applyAlignment="1" applyProtection="1">
      <alignment horizontal="left" vertical="center" wrapText="1" readingOrder="1"/>
      <protection hidden="1"/>
    </xf>
    <xf numFmtId="0" fontId="18" fillId="24" borderId="7" xfId="0" applyFont="1" applyFill="1" applyBorder="1" applyAlignment="1" applyProtection="1">
      <alignment horizontal="left" vertical="center" wrapText="1" readingOrder="1"/>
      <protection hidden="1"/>
    </xf>
    <xf numFmtId="1" fontId="20" fillId="22" borderId="4" xfId="0" applyNumberFormat="1" applyFont="1" applyFill="1" applyBorder="1" applyAlignment="1" applyProtection="1">
      <alignment horizontal="center" vertical="center"/>
      <protection hidden="1"/>
    </xf>
    <xf numFmtId="1" fontId="20" fillId="22" borderId="7" xfId="0" applyNumberFormat="1" applyFont="1" applyFill="1" applyBorder="1" applyAlignment="1" applyProtection="1">
      <alignment horizontal="center" vertical="center"/>
      <protection hidden="1"/>
    </xf>
    <xf numFmtId="1" fontId="20" fillId="22" borderId="29" xfId="0" applyNumberFormat="1" applyFont="1" applyFill="1" applyBorder="1" applyAlignment="1" applyProtection="1">
      <alignment horizontal="center" vertical="center"/>
      <protection hidden="1"/>
    </xf>
    <xf numFmtId="1" fontId="20" fillId="22" borderId="3" xfId="0" applyNumberFormat="1" applyFont="1" applyFill="1" applyBorder="1" applyAlignment="1" applyProtection="1">
      <alignment horizontal="center" vertical="center" wrapText="1" readingOrder="1"/>
      <protection hidden="1"/>
    </xf>
    <xf numFmtId="0" fontId="18" fillId="24" borderId="29" xfId="0" applyFont="1" applyFill="1" applyBorder="1" applyAlignment="1" applyProtection="1">
      <alignment horizontal="left" vertical="center" wrapText="1" readingOrder="1"/>
      <protection hidden="1"/>
    </xf>
    <xf numFmtId="0" fontId="9" fillId="24" borderId="1" xfId="0" applyFont="1" applyFill="1" applyBorder="1" applyAlignment="1" applyProtection="1">
      <alignment horizontal="center" vertical="center" wrapText="1"/>
      <protection hidden="1"/>
    </xf>
    <xf numFmtId="0" fontId="9" fillId="24" borderId="11" xfId="0" applyFont="1" applyFill="1" applyBorder="1" applyAlignment="1" applyProtection="1">
      <alignment horizontal="center" vertical="center" wrapText="1"/>
      <protection hidden="1"/>
    </xf>
    <xf numFmtId="0" fontId="9" fillId="24" borderId="2" xfId="0" applyFont="1" applyFill="1" applyBorder="1" applyAlignment="1" applyProtection="1">
      <alignment horizontal="center" vertical="center" wrapText="1"/>
      <protection hidden="1"/>
    </xf>
    <xf numFmtId="0" fontId="9" fillId="24" borderId="12" xfId="0" applyFont="1" applyFill="1" applyBorder="1" applyAlignment="1" applyProtection="1">
      <alignment horizontal="center" vertical="center" wrapText="1"/>
      <protection hidden="1"/>
    </xf>
    <xf numFmtId="0" fontId="9" fillId="24" borderId="0" xfId="0" applyFont="1" applyFill="1" applyAlignment="1" applyProtection="1">
      <alignment horizontal="center" vertical="center" wrapText="1"/>
      <protection hidden="1"/>
    </xf>
    <xf numFmtId="0" fontId="9" fillId="24" borderId="13" xfId="0" applyFont="1" applyFill="1" applyBorder="1" applyAlignment="1" applyProtection="1">
      <alignment horizontal="center" vertical="center" wrapText="1"/>
      <protection hidden="1"/>
    </xf>
    <xf numFmtId="0" fontId="9" fillId="24" borderId="5" xfId="0" applyFont="1" applyFill="1" applyBorder="1" applyAlignment="1" applyProtection="1">
      <alignment horizontal="center" vertical="center" wrapText="1"/>
      <protection hidden="1"/>
    </xf>
    <xf numFmtId="0" fontId="9" fillId="24" borderId="14" xfId="0" applyFont="1" applyFill="1" applyBorder="1" applyAlignment="1" applyProtection="1">
      <alignment horizontal="center" vertical="center" wrapText="1"/>
      <protection hidden="1"/>
    </xf>
    <xf numFmtId="0" fontId="9" fillId="24" borderId="6" xfId="0" applyFont="1" applyFill="1" applyBorder="1" applyAlignment="1" applyProtection="1">
      <alignment horizontal="center" vertical="center" wrapText="1"/>
      <protection hidden="1"/>
    </xf>
    <xf numFmtId="0" fontId="6" fillId="0" borderId="8" xfId="0" quotePrefix="1" applyFont="1" applyBorder="1" applyAlignment="1" applyProtection="1">
      <alignment horizontal="left" vertical="top"/>
      <protection hidden="1"/>
    </xf>
    <xf numFmtId="0" fontId="6" fillId="0" borderId="10" xfId="0" quotePrefix="1" applyFont="1" applyBorder="1" applyAlignment="1" applyProtection="1">
      <alignment horizontal="left" vertical="top"/>
      <protection hidden="1"/>
    </xf>
    <xf numFmtId="0" fontId="6" fillId="0" borderId="9" xfId="0" quotePrefix="1" applyFont="1" applyBorder="1" applyAlignment="1" applyProtection="1">
      <alignment horizontal="left" vertical="top"/>
      <protection hidden="1"/>
    </xf>
    <xf numFmtId="0" fontId="6" fillId="0" borderId="8" xfId="0" applyFont="1" applyBorder="1" applyAlignment="1" applyProtection="1">
      <alignment horizontal="left" vertical="top"/>
      <protection hidden="1"/>
    </xf>
    <xf numFmtId="0" fontId="6" fillId="0" borderId="10" xfId="0" applyFont="1" applyBorder="1" applyAlignment="1" applyProtection="1">
      <alignment horizontal="left" vertical="top"/>
      <protection hidden="1"/>
    </xf>
    <xf numFmtId="0" fontId="6" fillId="0" borderId="9" xfId="0" applyFont="1" applyBorder="1" applyAlignment="1" applyProtection="1">
      <alignment horizontal="left" vertical="top"/>
      <protection hidden="1"/>
    </xf>
    <xf numFmtId="0" fontId="6" fillId="0" borderId="8" xfId="0" applyFont="1" applyBorder="1" applyAlignment="1" applyProtection="1">
      <alignment horizontal="left" vertical="top" wrapText="1"/>
      <protection hidden="1"/>
    </xf>
    <xf numFmtId="0" fontId="6" fillId="0" borderId="10"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9" fillId="0" borderId="8"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18" borderId="8" xfId="0" applyFont="1" applyFill="1" applyBorder="1" applyAlignment="1" applyProtection="1">
      <alignment horizontal="left" vertical="top" wrapText="1"/>
      <protection hidden="1"/>
    </xf>
    <xf numFmtId="0" fontId="9" fillId="18" borderId="10" xfId="0" applyFont="1" applyFill="1" applyBorder="1" applyAlignment="1" applyProtection="1">
      <alignment horizontal="left" vertical="top" wrapText="1"/>
      <protection hidden="1"/>
    </xf>
    <xf numFmtId="0" fontId="9" fillId="18" borderId="9" xfId="0" applyFont="1" applyFill="1" applyBorder="1" applyAlignment="1" applyProtection="1">
      <alignment horizontal="left" vertical="top" wrapText="1"/>
      <protection hidden="1"/>
    </xf>
    <xf numFmtId="0" fontId="9" fillId="0" borderId="8" xfId="0" quotePrefix="1" applyFont="1" applyBorder="1" applyAlignment="1" applyProtection="1">
      <alignment horizontal="left" vertical="top" wrapText="1"/>
      <protection hidden="1"/>
    </xf>
    <xf numFmtId="0" fontId="9" fillId="0" borderId="10" xfId="0" quotePrefix="1" applyFont="1" applyBorder="1" applyAlignment="1" applyProtection="1">
      <alignment horizontal="left" vertical="top" wrapText="1"/>
      <protection hidden="1"/>
    </xf>
    <xf numFmtId="0" fontId="9" fillId="0" borderId="9" xfId="0" quotePrefix="1" applyFont="1" applyBorder="1" applyAlignment="1" applyProtection="1">
      <alignment horizontal="left" vertical="top" wrapText="1"/>
      <protection hidden="1"/>
    </xf>
    <xf numFmtId="0" fontId="9" fillId="0" borderId="8"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9" xfId="0" applyFont="1" applyBorder="1" applyAlignment="1" applyProtection="1">
      <alignment horizontal="left" vertical="top"/>
      <protection hidden="1"/>
    </xf>
    <xf numFmtId="1" fontId="20" fillId="22" borderId="29" xfId="0" applyNumberFormat="1" applyFont="1" applyFill="1" applyBorder="1" applyAlignment="1" applyProtection="1">
      <alignment horizontal="center" vertical="center" wrapText="1" readingOrder="1"/>
      <protection hidden="1"/>
    </xf>
    <xf numFmtId="1" fontId="20" fillId="22" borderId="7" xfId="0" applyNumberFormat="1" applyFont="1" applyFill="1" applyBorder="1" applyAlignment="1" applyProtection="1">
      <alignment horizontal="center" vertical="center" wrapText="1" readingOrder="1"/>
      <protection hidden="1"/>
    </xf>
    <xf numFmtId="0" fontId="1" fillId="20" borderId="8" xfId="0" applyFont="1" applyFill="1" applyBorder="1" applyAlignment="1" applyProtection="1">
      <alignment horizontal="left" vertical="center" wrapText="1" readingOrder="1"/>
      <protection hidden="1"/>
    </xf>
    <xf numFmtId="0" fontId="1" fillId="20" borderId="10" xfId="0" applyFont="1" applyFill="1" applyBorder="1" applyAlignment="1" applyProtection="1">
      <alignment horizontal="left" vertical="center" wrapText="1" readingOrder="1"/>
      <protection hidden="1"/>
    </xf>
    <xf numFmtId="0" fontId="1" fillId="20" borderId="9" xfId="0" applyFont="1" applyFill="1" applyBorder="1" applyAlignment="1" applyProtection="1">
      <alignment horizontal="left" vertical="center" wrapText="1" readingOrder="1"/>
      <protection hidden="1"/>
    </xf>
    <xf numFmtId="0" fontId="1" fillId="20" borderId="8" xfId="0" applyFont="1" applyFill="1" applyBorder="1" applyAlignment="1" applyProtection="1">
      <alignment horizontal="left" vertical="center" wrapText="1"/>
      <protection hidden="1"/>
    </xf>
    <xf numFmtId="0" fontId="1" fillId="20" borderId="10" xfId="0" applyFont="1" applyFill="1" applyBorder="1" applyAlignment="1" applyProtection="1">
      <alignment horizontal="left" vertical="center" wrapText="1"/>
      <protection hidden="1"/>
    </xf>
    <xf numFmtId="0" fontId="1" fillId="20" borderId="9" xfId="0" applyFont="1" applyFill="1" applyBorder="1" applyAlignment="1" applyProtection="1">
      <alignment horizontal="left" vertical="center" wrapText="1"/>
      <protection hidden="1"/>
    </xf>
    <xf numFmtId="0" fontId="20" fillId="10" borderId="3" xfId="0" applyFont="1" applyFill="1" applyBorder="1" applyAlignment="1">
      <alignment horizontal="center" vertical="center" wrapText="1"/>
    </xf>
    <xf numFmtId="0" fontId="20" fillId="18" borderId="3" xfId="0" applyFont="1" applyFill="1" applyBorder="1" applyAlignment="1">
      <alignment horizontal="left" vertical="center" wrapText="1"/>
    </xf>
    <xf numFmtId="0" fontId="20" fillId="18" borderId="3" xfId="0" applyFont="1" applyFill="1" applyBorder="1" applyAlignment="1">
      <alignment horizontal="center" vertical="center" wrapText="1"/>
    </xf>
    <xf numFmtId="0" fontId="9" fillId="0" borderId="3" xfId="1" applyFont="1" applyBorder="1" applyAlignment="1">
      <alignment horizontal="center" vertical="top" wrapText="1"/>
    </xf>
    <xf numFmtId="2" fontId="9" fillId="18" borderId="0" xfId="1" applyNumberFormat="1" applyFont="1" applyFill="1" applyAlignment="1">
      <alignment horizontal="left" vertical="center" wrapText="1"/>
    </xf>
    <xf numFmtId="0" fontId="6" fillId="18" borderId="0" xfId="0" applyFont="1" applyFill="1" applyAlignment="1">
      <alignment horizontal="left" vertical="top"/>
    </xf>
    <xf numFmtId="0" fontId="6" fillId="18" borderId="0" xfId="0" applyFont="1" applyFill="1" applyAlignment="1">
      <alignment horizontal="left" vertical="center" wrapText="1"/>
    </xf>
    <xf numFmtId="0" fontId="6" fillId="0" borderId="3" xfId="0" applyFont="1" applyBorder="1" applyAlignment="1">
      <alignment horizontal="center"/>
    </xf>
    <xf numFmtId="0" fontId="9" fillId="18" borderId="3" xfId="1" applyFont="1" applyFill="1" applyBorder="1" applyAlignment="1">
      <alignment horizontal="left" vertical="top" wrapText="1"/>
    </xf>
    <xf numFmtId="0" fontId="9" fillId="18" borderId="8" xfId="1" applyFont="1" applyFill="1" applyBorder="1" applyAlignment="1">
      <alignment horizontal="left" vertical="top" wrapText="1"/>
    </xf>
    <xf numFmtId="0" fontId="9" fillId="18" borderId="10" xfId="1" applyFont="1" applyFill="1" applyBorder="1" applyAlignment="1">
      <alignment horizontal="left" vertical="top" wrapText="1"/>
    </xf>
    <xf numFmtId="0" fontId="9" fillId="18" borderId="9" xfId="1" applyFont="1" applyFill="1" applyBorder="1" applyAlignment="1">
      <alignment horizontal="left" vertical="top" wrapText="1"/>
    </xf>
    <xf numFmtId="0" fontId="11" fillId="0" borderId="3" xfId="1" applyFont="1" applyBorder="1" applyAlignment="1">
      <alignment horizontal="left" vertical="top" wrapText="1"/>
    </xf>
    <xf numFmtId="0" fontId="11" fillId="18" borderId="8" xfId="1" applyFont="1" applyFill="1" applyBorder="1" applyAlignment="1">
      <alignment horizontal="left" vertical="top" wrapText="1"/>
    </xf>
    <xf numFmtId="0" fontId="9" fillId="18" borderId="11" xfId="1" applyFont="1" applyFill="1" applyBorder="1" applyAlignment="1">
      <alignment horizontal="left" vertical="top" wrapText="1"/>
    </xf>
    <xf numFmtId="0" fontId="9" fillId="18" borderId="0" xfId="1" applyFont="1" applyFill="1" applyAlignment="1">
      <alignment horizontal="left" vertical="center" wrapText="1"/>
    </xf>
    <xf numFmtId="0" fontId="5" fillId="13" borderId="3" xfId="0" applyFont="1" applyFill="1" applyBorder="1" applyAlignment="1">
      <alignment horizontal="center" vertical="center" wrapText="1"/>
    </xf>
    <xf numFmtId="0" fontId="11" fillId="13" borderId="3" xfId="1" applyFont="1" applyFill="1" applyBorder="1" applyAlignment="1">
      <alignment horizontal="center" vertical="center" wrapText="1"/>
    </xf>
    <xf numFmtId="0" fontId="11" fillId="13" borderId="8" xfId="1" applyFont="1" applyFill="1" applyBorder="1" applyAlignment="1">
      <alignment horizontal="center" vertical="center" wrapText="1"/>
    </xf>
    <xf numFmtId="0" fontId="11" fillId="13" borderId="10" xfId="1" applyFont="1" applyFill="1" applyBorder="1" applyAlignment="1">
      <alignment horizontal="center" vertical="center" wrapText="1"/>
    </xf>
    <xf numFmtId="0" fontId="11" fillId="13" borderId="9" xfId="1" applyFont="1" applyFill="1" applyBorder="1" applyAlignment="1">
      <alignment horizontal="center" vertical="center" wrapText="1"/>
    </xf>
    <xf numFmtId="0" fontId="5" fillId="28"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18" borderId="8"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0" fillId="18" borderId="8" xfId="0" applyFill="1" applyBorder="1" applyAlignment="1">
      <alignment horizontal="center" vertical="top" wrapText="1"/>
    </xf>
    <xf numFmtId="0" fontId="0" fillId="18" borderId="9" xfId="0" applyFill="1" applyBorder="1" applyAlignment="1">
      <alignment horizontal="center" vertical="top" wrapText="1"/>
    </xf>
    <xf numFmtId="0" fontId="9" fillId="0" borderId="0" xfId="1" applyFont="1" applyAlignment="1">
      <alignment horizontal="left" vertical="center" wrapText="1"/>
    </xf>
    <xf numFmtId="2" fontId="9" fillId="0" borderId="0" xfId="1" quotePrefix="1" applyNumberFormat="1" applyFont="1" applyAlignment="1">
      <alignment horizontal="left" vertical="top" wrapText="1"/>
    </xf>
    <xf numFmtId="0" fontId="9" fillId="18" borderId="0" xfId="1" applyFont="1" applyFill="1" applyAlignment="1">
      <alignment horizontal="left" vertical="top" wrapText="1"/>
    </xf>
    <xf numFmtId="0" fontId="9" fillId="18" borderId="0" xfId="1" applyFont="1" applyFill="1" applyAlignment="1">
      <alignment vertical="top" wrapText="1"/>
    </xf>
    <xf numFmtId="0" fontId="9" fillId="18" borderId="0" xfId="0" applyFont="1" applyFill="1" applyAlignment="1">
      <alignment vertical="top" wrapText="1"/>
    </xf>
    <xf numFmtId="0" fontId="11" fillId="28" borderId="3" xfId="1" applyFont="1" applyFill="1" applyBorder="1" applyAlignment="1">
      <alignment horizontal="center" vertical="center"/>
    </xf>
    <xf numFmtId="0" fontId="11" fillId="28" borderId="3" xfId="0" applyFont="1" applyFill="1" applyBorder="1" applyAlignment="1">
      <alignment horizontal="center" vertical="center"/>
    </xf>
    <xf numFmtId="0" fontId="9" fillId="28" borderId="3" xfId="0" applyFont="1" applyFill="1" applyBorder="1" applyAlignment="1">
      <alignment horizontal="center" vertical="center"/>
    </xf>
    <xf numFmtId="0" fontId="9" fillId="18" borderId="8" xfId="0" applyFont="1" applyFill="1" applyBorder="1" applyAlignment="1">
      <alignment horizontal="center" vertical="center"/>
    </xf>
    <xf numFmtId="0" fontId="6" fillId="18" borderId="9" xfId="0" applyFont="1" applyFill="1" applyBorder="1" applyAlignment="1">
      <alignment horizontal="center" vertical="center"/>
    </xf>
    <xf numFmtId="0" fontId="9" fillId="18" borderId="0" xfId="1" applyFont="1" applyFill="1" applyAlignment="1">
      <alignment horizontal="left" wrapText="1"/>
    </xf>
    <xf numFmtId="0" fontId="9" fillId="0" borderId="0" xfId="1" applyFont="1" applyAlignment="1">
      <alignment vertical="top" wrapText="1"/>
    </xf>
    <xf numFmtId="0" fontId="6" fillId="0" borderId="0" xfId="0" applyFont="1" applyAlignment="1">
      <alignment vertical="top" wrapText="1"/>
    </xf>
    <xf numFmtId="0" fontId="11" fillId="11" borderId="3" xfId="0" applyFont="1" applyFill="1" applyBorder="1" applyAlignment="1">
      <alignment horizontal="center" vertical="center" wrapText="1"/>
    </xf>
    <xf numFmtId="0" fontId="9" fillId="0" borderId="3" xfId="1" applyFont="1" applyBorder="1" applyAlignment="1">
      <alignment horizontal="center" vertical="center"/>
    </xf>
    <xf numFmtId="0" fontId="9" fillId="18" borderId="3" xfId="1" applyFont="1" applyFill="1" applyBorder="1" applyAlignment="1">
      <alignment horizontal="center"/>
    </xf>
    <xf numFmtId="0" fontId="9" fillId="0" borderId="3" xfId="1" applyFont="1" applyBorder="1" applyAlignment="1">
      <alignment horizontal="center" vertical="center" wrapText="1"/>
    </xf>
    <xf numFmtId="2" fontId="9" fillId="18" borderId="0" xfId="1" quotePrefix="1" applyNumberFormat="1" applyFont="1" applyFill="1" applyAlignment="1">
      <alignment horizontal="left" vertical="top" wrapText="1"/>
    </xf>
    <xf numFmtId="0" fontId="9" fillId="18" borderId="0" xfId="0" applyFont="1" applyFill="1" applyAlignment="1">
      <alignment horizontal="left" vertical="top" wrapText="1"/>
    </xf>
    <xf numFmtId="0" fontId="9" fillId="18" borderId="3" xfId="1" applyFont="1" applyFill="1" applyBorder="1" applyAlignment="1">
      <alignment horizontal="center" vertical="center"/>
    </xf>
    <xf numFmtId="0" fontId="6" fillId="18" borderId="3" xfId="0" applyFont="1" applyFill="1" applyBorder="1" applyAlignment="1">
      <alignment horizontal="center" vertical="center" wrapText="1"/>
    </xf>
    <xf numFmtId="0" fontId="6" fillId="18" borderId="4"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11" fillId="11" borderId="8" xfId="1" applyFont="1" applyFill="1" applyBorder="1" applyAlignment="1">
      <alignment horizontal="center" wrapText="1"/>
    </xf>
    <xf numFmtId="0" fontId="9" fillId="11" borderId="9" xfId="0" applyFont="1" applyFill="1" applyBorder="1" applyAlignment="1">
      <alignment horizontal="center" wrapText="1"/>
    </xf>
    <xf numFmtId="0" fontId="9" fillId="18" borderId="8" xfId="1" applyFont="1" applyFill="1" applyBorder="1" applyAlignment="1">
      <alignment horizontal="center" vertical="center"/>
    </xf>
    <xf numFmtId="0" fontId="9" fillId="18" borderId="9" xfId="0" applyFont="1" applyFill="1" applyBorder="1" applyAlignment="1">
      <alignment horizontal="center" vertical="center"/>
    </xf>
    <xf numFmtId="0" fontId="6" fillId="18" borderId="29"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9" fillId="18" borderId="0" xfId="1" applyFont="1" applyFill="1" applyAlignment="1">
      <alignment wrapText="1"/>
    </xf>
    <xf numFmtId="0" fontId="9" fillId="18" borderId="0" xfId="0" applyFont="1" applyFill="1" applyAlignment="1">
      <alignment wrapText="1"/>
    </xf>
    <xf numFmtId="0" fontId="5" fillId="27" borderId="3" xfId="0" applyFont="1" applyFill="1" applyBorder="1" applyAlignment="1">
      <alignment horizontal="center" vertical="center" wrapText="1"/>
    </xf>
    <xf numFmtId="0" fontId="11" fillId="11" borderId="0" xfId="0" applyFont="1" applyFill="1" applyAlignment="1">
      <alignment horizontal="center" vertical="center" wrapText="1"/>
    </xf>
    <xf numFmtId="0" fontId="9" fillId="6" borderId="0" xfId="1" applyFont="1" applyFill="1" applyAlignment="1">
      <alignment horizontal="center" vertical="center"/>
    </xf>
    <xf numFmtId="0" fontId="9" fillId="6" borderId="0" xfId="1" applyFont="1" applyFill="1" applyAlignment="1">
      <alignment horizontal="center" vertical="center" wrapText="1"/>
    </xf>
    <xf numFmtId="0" fontId="6" fillId="5" borderId="8"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6" fillId="18" borderId="27" xfId="0" applyFont="1" applyFill="1" applyBorder="1" applyAlignment="1">
      <alignment horizontal="left" vertical="center" wrapText="1"/>
    </xf>
    <xf numFmtId="0" fontId="6" fillId="18" borderId="10" xfId="0" applyFont="1" applyFill="1" applyBorder="1" applyAlignment="1">
      <alignment horizontal="left" vertical="center" wrapText="1"/>
    </xf>
    <xf numFmtId="0" fontId="6" fillId="18" borderId="9" xfId="0" applyFont="1" applyFill="1" applyBorder="1" applyAlignment="1">
      <alignment horizontal="left" vertical="center" wrapText="1"/>
    </xf>
    <xf numFmtId="0" fontId="5" fillId="18" borderId="0" xfId="0" applyFont="1" applyFill="1" applyAlignment="1">
      <alignment horizontal="center"/>
    </xf>
    <xf numFmtId="165" fontId="6" fillId="18" borderId="8" xfId="0" applyNumberFormat="1" applyFont="1" applyFill="1" applyBorder="1" applyAlignment="1">
      <alignment horizontal="center"/>
    </xf>
    <xf numFmtId="165" fontId="6" fillId="18" borderId="9" xfId="0" applyNumberFormat="1" applyFont="1" applyFill="1" applyBorder="1" applyAlignment="1">
      <alignment horizontal="center"/>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5" fillId="26" borderId="3" xfId="0" applyFont="1" applyFill="1" applyBorder="1" applyAlignment="1">
      <alignment horizontal="center"/>
    </xf>
    <xf numFmtId="0" fontId="5" fillId="26" borderId="26" xfId="0" applyFont="1" applyFill="1" applyBorder="1" applyAlignment="1">
      <alignment horizontal="center"/>
    </xf>
    <xf numFmtId="0" fontId="6" fillId="5" borderId="3"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3" xfId="0" applyFont="1" applyFill="1" applyBorder="1" applyAlignment="1" applyProtection="1">
      <alignment horizontal="left" vertical="center"/>
      <protection locked="0"/>
    </xf>
    <xf numFmtId="0" fontId="6" fillId="0" borderId="0" xfId="0" applyFont="1" applyAlignment="1">
      <alignment horizontal="center" vertical="center" wrapText="1"/>
    </xf>
    <xf numFmtId="0" fontId="6" fillId="0" borderId="25" xfId="0" applyFont="1" applyBorder="1" applyAlignment="1">
      <alignment horizontal="left" vertical="center" wrapText="1"/>
    </xf>
    <xf numFmtId="0" fontId="6" fillId="0" borderId="3"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51" xfId="0" applyFont="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6" fillId="5" borderId="27"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protection locked="0"/>
    </xf>
    <xf numFmtId="0" fontId="6" fillId="5" borderId="28"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5" borderId="28" xfId="0" applyFont="1" applyFill="1" applyBorder="1" applyAlignment="1" applyProtection="1">
      <alignment horizontal="left" vertical="top" wrapText="1"/>
      <protection locked="0"/>
    </xf>
    <xf numFmtId="0" fontId="6" fillId="5" borderId="27" xfId="0" applyFont="1" applyFill="1" applyBorder="1" applyAlignment="1" applyProtection="1">
      <alignment horizontal="left"/>
      <protection locked="0"/>
    </xf>
    <xf numFmtId="0" fontId="6" fillId="5" borderId="10" xfId="0" applyFont="1" applyFill="1" applyBorder="1" applyAlignment="1" applyProtection="1">
      <alignment horizontal="left"/>
      <protection locked="0"/>
    </xf>
    <xf numFmtId="0" fontId="6" fillId="5" borderId="28" xfId="0" applyFont="1" applyFill="1" applyBorder="1" applyAlignment="1" applyProtection="1">
      <alignment horizontal="left"/>
      <protection locked="0"/>
    </xf>
    <xf numFmtId="0" fontId="5" fillId="18" borderId="23" xfId="0" applyFont="1" applyFill="1" applyBorder="1" applyAlignment="1">
      <alignment horizontal="left" vertical="center" wrapText="1"/>
    </xf>
    <xf numFmtId="0" fontId="5" fillId="18" borderId="0" xfId="0" applyFont="1" applyFill="1" applyAlignment="1">
      <alignment horizontal="left" vertical="center" wrapText="1"/>
    </xf>
    <xf numFmtId="0" fontId="5" fillId="18" borderId="24" xfId="0" applyFont="1" applyFill="1" applyBorder="1" applyAlignment="1">
      <alignment horizontal="left" vertical="center" wrapText="1"/>
    </xf>
    <xf numFmtId="0" fontId="6" fillId="5" borderId="8"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protection locked="0"/>
    </xf>
    <xf numFmtId="0" fontId="6" fillId="5" borderId="28" xfId="0" applyFont="1" applyFill="1" applyBorder="1" applyAlignment="1" applyProtection="1">
      <alignment horizontal="left" vertical="top"/>
      <protection locked="0"/>
    </xf>
    <xf numFmtId="14" fontId="6" fillId="5" borderId="8" xfId="0" applyNumberFormat="1"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5" fillId="18" borderId="23" xfId="0" applyFont="1" applyFill="1" applyBorder="1" applyAlignment="1">
      <alignment horizontal="left" wrapText="1"/>
    </xf>
    <xf numFmtId="0" fontId="6" fillId="5" borderId="8" xfId="0" applyFont="1" applyFill="1" applyBorder="1" applyAlignment="1" applyProtection="1">
      <alignment horizontal="left" vertical="top"/>
      <protection locked="0"/>
    </xf>
    <xf numFmtId="0" fontId="5" fillId="26" borderId="3" xfId="0" applyFont="1" applyFill="1" applyBorder="1" applyAlignment="1">
      <alignment horizontal="left"/>
    </xf>
    <xf numFmtId="0" fontId="5" fillId="18" borderId="0" xfId="0" applyFont="1" applyFill="1" applyAlignment="1">
      <alignment horizontal="center" wrapText="1"/>
    </xf>
    <xf numFmtId="0" fontId="5" fillId="5" borderId="38" xfId="0" applyFont="1" applyFill="1" applyBorder="1" applyAlignment="1" applyProtection="1">
      <alignment horizontal="center" vertical="center"/>
      <protection locked="0"/>
    </xf>
    <xf numFmtId="0" fontId="5" fillId="5" borderId="39"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9" fillId="18" borderId="25" xfId="0" applyFont="1" applyFill="1" applyBorder="1" applyAlignment="1">
      <alignment horizontal="left" vertical="center" wrapText="1"/>
    </xf>
    <xf numFmtId="0" fontId="9" fillId="18" borderId="3" xfId="0" applyFont="1" applyFill="1" applyBorder="1" applyAlignment="1">
      <alignment horizontal="left" vertical="center" wrapText="1"/>
    </xf>
    <xf numFmtId="0" fontId="9" fillId="18" borderId="8" xfId="0" applyFont="1" applyFill="1" applyBorder="1" applyAlignment="1">
      <alignment horizontal="left" vertical="center" wrapText="1"/>
    </xf>
    <xf numFmtId="0" fontId="6" fillId="18" borderId="25"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8" fillId="5" borderId="8" xfId="0" applyFont="1" applyFill="1" applyBorder="1" applyAlignment="1" applyProtection="1">
      <alignment horizontal="left" vertical="top"/>
      <protection locked="0"/>
    </xf>
    <xf numFmtId="0" fontId="8" fillId="5" borderId="10" xfId="0" applyFont="1" applyFill="1" applyBorder="1" applyAlignment="1" applyProtection="1">
      <alignment horizontal="left" vertical="top"/>
      <protection locked="0"/>
    </xf>
    <xf numFmtId="0" fontId="8" fillId="5" borderId="9" xfId="0" applyFont="1" applyFill="1" applyBorder="1" applyAlignment="1" applyProtection="1">
      <alignment horizontal="left" vertical="top"/>
      <protection locked="0"/>
    </xf>
    <xf numFmtId="49" fontId="6" fillId="0" borderId="30" xfId="0" applyNumberFormat="1" applyFont="1" applyBorder="1" applyAlignment="1">
      <alignment horizontal="left" vertical="top"/>
    </xf>
    <xf numFmtId="49" fontId="6" fillId="0" borderId="31" xfId="0" applyNumberFormat="1" applyFont="1" applyBorder="1" applyAlignment="1">
      <alignment horizontal="left" vertical="top"/>
    </xf>
    <xf numFmtId="49" fontId="6" fillId="0" borderId="32" xfId="0" applyNumberFormat="1" applyFont="1" applyBorder="1" applyAlignment="1">
      <alignment horizontal="left" vertical="top"/>
    </xf>
    <xf numFmtId="49" fontId="6" fillId="6" borderId="27" xfId="0" applyNumberFormat="1" applyFont="1" applyFill="1" applyBorder="1" applyAlignment="1" applyProtection="1">
      <alignment horizontal="left"/>
      <protection locked="0"/>
    </xf>
    <xf numFmtId="49" fontId="6" fillId="6" borderId="9" xfId="0" applyNumberFormat="1" applyFont="1" applyFill="1" applyBorder="1" applyAlignment="1" applyProtection="1">
      <alignment horizontal="left"/>
      <protection locked="0"/>
    </xf>
    <xf numFmtId="0" fontId="6" fillId="18" borderId="8" xfId="0" applyFont="1" applyFill="1" applyBorder="1" applyAlignment="1">
      <alignment horizontal="left" vertical="center" wrapText="1"/>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5" borderId="9" xfId="0" applyFont="1" applyFill="1" applyBorder="1" applyAlignment="1" applyProtection="1">
      <alignment horizontal="left" vertical="top"/>
      <protection locked="0"/>
    </xf>
    <xf numFmtId="0" fontId="6" fillId="5" borderId="3" xfId="0" applyFont="1" applyFill="1" applyBorder="1" applyAlignment="1" applyProtection="1">
      <alignment horizontal="left" vertical="top"/>
      <protection locked="0"/>
    </xf>
    <xf numFmtId="0" fontId="6" fillId="0" borderId="30" xfId="0" applyFont="1" applyBorder="1" applyAlignment="1">
      <alignment horizontal="left" vertical="top"/>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6" fillId="0" borderId="3" xfId="0" applyFont="1" applyBorder="1" applyAlignment="1">
      <alignment horizontal="left" vertical="top" wrapText="1"/>
    </xf>
    <xf numFmtId="2" fontId="6" fillId="0" borderId="3" xfId="0" applyNumberFormat="1" applyFont="1" applyBorder="1" applyAlignment="1">
      <alignment horizontal="center" vertical="top"/>
    </xf>
    <xf numFmtId="2" fontId="6" fillId="5" borderId="3" xfId="0" applyNumberFormat="1" applyFont="1" applyFill="1" applyBorder="1" applyAlignment="1" applyProtection="1">
      <alignment horizontal="center" vertical="top"/>
      <protection locked="0"/>
    </xf>
    <xf numFmtId="2" fontId="6" fillId="18" borderId="7" xfId="0" applyNumberFormat="1" applyFont="1" applyFill="1" applyBorder="1" applyAlignment="1">
      <alignment horizontal="center" vertical="center"/>
    </xf>
    <xf numFmtId="0" fontId="6" fillId="18" borderId="4" xfId="0" applyFont="1" applyFill="1" applyBorder="1" applyAlignment="1">
      <alignment horizontal="center" vertical="center"/>
    </xf>
    <xf numFmtId="0" fontId="6" fillId="18" borderId="29" xfId="0" applyFont="1" applyFill="1" applyBorder="1" applyAlignment="1">
      <alignment horizontal="center" vertical="center"/>
    </xf>
    <xf numFmtId="0" fontId="6" fillId="18" borderId="7" xfId="0" applyFont="1" applyFill="1" applyBorder="1" applyAlignment="1">
      <alignment horizontal="center" vertical="center"/>
    </xf>
    <xf numFmtId="2" fontId="6" fillId="5" borderId="9" xfId="0" applyNumberFormat="1" applyFont="1" applyFill="1" applyBorder="1" applyAlignment="1" applyProtection="1">
      <alignment horizontal="center" vertical="top"/>
      <protection locked="0"/>
    </xf>
    <xf numFmtId="10" fontId="6" fillId="0" borderId="4" xfId="0" applyNumberFormat="1" applyFont="1" applyBorder="1" applyAlignment="1">
      <alignment horizontal="center" vertical="top"/>
    </xf>
    <xf numFmtId="10" fontId="6" fillId="0" borderId="7" xfId="0" applyNumberFormat="1" applyFont="1" applyBorder="1" applyAlignment="1">
      <alignment horizontal="center" vertical="top"/>
    </xf>
    <xf numFmtId="0" fontId="6" fillId="18" borderId="27" xfId="0" applyFont="1" applyFill="1" applyBorder="1" applyAlignment="1">
      <alignment horizontal="left"/>
    </xf>
    <xf numFmtId="0" fontId="6" fillId="18" borderId="9" xfId="0" applyFont="1" applyFill="1" applyBorder="1" applyAlignment="1">
      <alignment horizontal="left"/>
    </xf>
    <xf numFmtId="2" fontId="6" fillId="0" borderId="8" xfId="0" applyNumberFormat="1" applyFont="1" applyBorder="1" applyAlignment="1">
      <alignment horizontal="center" vertical="center" wrapText="1"/>
    </xf>
    <xf numFmtId="2" fontId="6" fillId="0" borderId="9" xfId="0" applyNumberFormat="1" applyFont="1" applyBorder="1" applyAlignment="1">
      <alignment horizontal="center" vertical="center" wrapText="1"/>
    </xf>
    <xf numFmtId="0" fontId="6" fillId="5" borderId="8" xfId="0" applyFont="1" applyFill="1" applyBorder="1" applyAlignment="1" applyProtection="1">
      <alignment horizontal="center" vertical="top"/>
      <protection locked="0"/>
    </xf>
    <xf numFmtId="0" fontId="6" fillId="5" borderId="9" xfId="0" applyFont="1" applyFill="1" applyBorder="1" applyAlignment="1" applyProtection="1">
      <alignment horizontal="center" vertical="top"/>
      <protection locked="0"/>
    </xf>
    <xf numFmtId="0" fontId="5" fillId="2" borderId="27" xfId="0" applyFont="1" applyFill="1" applyBorder="1" applyAlignment="1">
      <alignment horizontal="left" vertical="top"/>
    </xf>
    <xf numFmtId="0" fontId="5" fillId="2" borderId="10" xfId="0" applyFont="1" applyFill="1" applyBorder="1" applyAlignment="1">
      <alignment horizontal="left" vertical="top"/>
    </xf>
    <xf numFmtId="0" fontId="5" fillId="2" borderId="3" xfId="0" applyFont="1" applyFill="1" applyBorder="1" applyAlignment="1">
      <alignment horizontal="center" vertical="top" wrapText="1"/>
    </xf>
    <xf numFmtId="0" fontId="9" fillId="0" borderId="8" xfId="0" quotePrefix="1" applyFont="1" applyBorder="1" applyAlignment="1">
      <alignment horizontal="left" vertical="top" wrapText="1"/>
    </xf>
    <xf numFmtId="0" fontId="9" fillId="0" borderId="10" xfId="0" quotePrefix="1" applyFont="1" applyBorder="1" applyAlignment="1">
      <alignment horizontal="left" vertical="top" wrapText="1"/>
    </xf>
    <xf numFmtId="0" fontId="9" fillId="0" borderId="9" xfId="0" quotePrefix="1" applyFont="1" applyBorder="1" applyAlignment="1">
      <alignment horizontal="left" vertical="top" wrapText="1"/>
    </xf>
    <xf numFmtId="0" fontId="9" fillId="0" borderId="8" xfId="0" applyFont="1" applyBorder="1" applyAlignment="1">
      <alignment horizontal="left" vertical="top"/>
    </xf>
    <xf numFmtId="0" fontId="9" fillId="0" borderId="9" xfId="0" applyFont="1" applyBorder="1" applyAlignment="1">
      <alignment horizontal="left" vertical="top"/>
    </xf>
    <xf numFmtId="0" fontId="5" fillId="2" borderId="36"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9" xfId="0" applyFont="1" applyFill="1" applyBorder="1" applyAlignment="1">
      <alignment horizontal="center" vertical="top" wrapText="1"/>
    </xf>
    <xf numFmtId="0" fontId="5" fillId="2" borderId="9" xfId="0" applyFont="1" applyFill="1" applyBorder="1" applyAlignment="1">
      <alignment horizontal="center" vertical="top"/>
    </xf>
    <xf numFmtId="0" fontId="6" fillId="0" borderId="32" xfId="0" applyFont="1" applyBorder="1" applyAlignment="1">
      <alignment horizontal="left" vertical="top"/>
    </xf>
    <xf numFmtId="0" fontId="6" fillId="0" borderId="8" xfId="0" quotePrefix="1"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5" fillId="15" borderId="26" xfId="0" applyFont="1" applyFill="1" applyBorder="1" applyAlignment="1">
      <alignment horizontal="center" vertical="top" wrapText="1"/>
    </xf>
    <xf numFmtId="0" fontId="5" fillId="2" borderId="47" xfId="0" applyFont="1" applyFill="1" applyBorder="1" applyAlignment="1">
      <alignment horizontal="center" vertical="top"/>
    </xf>
    <xf numFmtId="0" fontId="5" fillId="2" borderId="26" xfId="0" applyFont="1" applyFill="1" applyBorder="1" applyAlignment="1">
      <alignment horizontal="center" vertical="top"/>
    </xf>
    <xf numFmtId="0" fontId="5" fillId="2" borderId="38" xfId="0" applyFont="1" applyFill="1" applyBorder="1" applyAlignment="1">
      <alignment horizontal="center" vertical="top"/>
    </xf>
    <xf numFmtId="0" fontId="5" fillId="2" borderId="39" xfId="0" applyFont="1" applyFill="1" applyBorder="1" applyAlignment="1">
      <alignment horizontal="center" vertical="top"/>
    </xf>
    <xf numFmtId="9" fontId="6" fillId="0" borderId="3" xfId="0" applyNumberFormat="1" applyFont="1" applyBorder="1" applyAlignment="1">
      <alignment horizontal="center" vertical="top"/>
    </xf>
    <xf numFmtId="0" fontId="6" fillId="5" borderId="3" xfId="0" applyFont="1" applyFill="1" applyBorder="1" applyAlignment="1" applyProtection="1">
      <alignment horizontal="center" vertical="top"/>
      <protection locked="0"/>
    </xf>
    <xf numFmtId="0" fontId="5" fillId="15" borderId="3" xfId="0" applyFont="1" applyFill="1" applyBorder="1" applyAlignment="1">
      <alignment horizontal="center" vertical="top" wrapText="1"/>
    </xf>
    <xf numFmtId="0" fontId="5" fillId="2" borderId="8" xfId="0" applyFont="1" applyFill="1" applyBorder="1" applyAlignment="1">
      <alignment horizontal="center" vertical="top"/>
    </xf>
    <xf numFmtId="0" fontId="5" fillId="2" borderId="1"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44" xfId="0" applyFont="1" applyFill="1" applyBorder="1" applyAlignment="1">
      <alignment horizontal="center" vertical="top" wrapText="1"/>
    </xf>
    <xf numFmtId="10" fontId="6" fillId="5" borderId="4" xfId="0" applyNumberFormat="1" applyFont="1" applyFill="1" applyBorder="1" applyAlignment="1" applyProtection="1">
      <alignment horizontal="center" vertical="center"/>
      <protection locked="0"/>
    </xf>
    <xf numFmtId="10" fontId="6" fillId="5" borderId="7" xfId="0" applyNumberFormat="1" applyFont="1" applyFill="1" applyBorder="1" applyAlignment="1" applyProtection="1">
      <alignment horizontal="center" vertical="center"/>
      <protection locked="0"/>
    </xf>
    <xf numFmtId="0" fontId="5" fillId="15" borderId="3" xfId="0" applyFont="1" applyFill="1" applyBorder="1" applyAlignment="1">
      <alignment horizontal="center" vertical="top"/>
    </xf>
    <xf numFmtId="0" fontId="5" fillId="2" borderId="45" xfId="0" applyFont="1" applyFill="1" applyBorder="1" applyAlignment="1">
      <alignment horizontal="center" vertical="top"/>
    </xf>
    <xf numFmtId="0" fontId="5" fillId="2" borderId="46" xfId="0" applyFont="1" applyFill="1" applyBorder="1" applyAlignment="1">
      <alignment horizontal="center" vertical="top"/>
    </xf>
    <xf numFmtId="2" fontId="6" fillId="0" borderId="3" xfId="0" applyNumberFormat="1" applyFont="1" applyBorder="1" applyAlignment="1">
      <alignment horizontal="center" vertical="center"/>
    </xf>
    <xf numFmtId="10" fontId="6" fillId="5" borderId="3" xfId="0" applyNumberFormat="1" applyFont="1" applyFill="1" applyBorder="1" applyAlignment="1" applyProtection="1">
      <alignment horizontal="center" vertical="center"/>
      <protection locked="0"/>
    </xf>
    <xf numFmtId="2" fontId="6" fillId="0" borderId="3" xfId="0" applyNumberFormat="1" applyFont="1" applyBorder="1" applyAlignment="1">
      <alignment horizontal="center" vertical="center" wrapText="1"/>
    </xf>
    <xf numFmtId="2" fontId="6" fillId="18" borderId="8" xfId="0" applyNumberFormat="1" applyFont="1" applyFill="1" applyBorder="1" applyAlignment="1">
      <alignment horizontal="center" vertical="center"/>
    </xf>
    <xf numFmtId="2" fontId="6" fillId="18" borderId="9" xfId="0" applyNumberFormat="1" applyFont="1" applyFill="1" applyBorder="1" applyAlignment="1">
      <alignment horizontal="center" vertical="center"/>
    </xf>
    <xf numFmtId="2" fontId="6" fillId="0" borderId="26" xfId="0" applyNumberFormat="1" applyFont="1" applyBorder="1" applyAlignment="1">
      <alignment horizontal="center" vertical="center"/>
    </xf>
    <xf numFmtId="0" fontId="6" fillId="0" borderId="3" xfId="0" applyFont="1" applyBorder="1" applyAlignment="1">
      <alignment horizontal="center" vertical="center" wrapText="1"/>
    </xf>
    <xf numFmtId="2" fontId="6" fillId="0" borderId="4" xfId="0" applyNumberFormat="1" applyFont="1" applyBorder="1" applyAlignment="1">
      <alignment horizontal="center" vertical="center"/>
    </xf>
    <xf numFmtId="2" fontId="6" fillId="0" borderId="7" xfId="0" applyNumberFormat="1" applyFont="1" applyBorder="1" applyAlignment="1">
      <alignment horizontal="center" vertical="center"/>
    </xf>
    <xf numFmtId="49" fontId="6" fillId="0" borderId="0" xfId="0" applyNumberFormat="1" applyFont="1" applyAlignment="1">
      <alignment horizontal="left" vertical="center" wrapText="1"/>
    </xf>
    <xf numFmtId="0" fontId="6" fillId="0" borderId="0" xfId="0" applyFont="1" applyAlignment="1">
      <alignment horizontal="center" vertical="top" wrapText="1"/>
    </xf>
    <xf numFmtId="10" fontId="6" fillId="0" borderId="3" xfId="0" applyNumberFormat="1" applyFont="1" applyBorder="1" applyAlignment="1">
      <alignment horizontal="center" vertical="top"/>
    </xf>
    <xf numFmtId="0" fontId="6" fillId="0" borderId="1" xfId="0" applyFont="1" applyBorder="1" applyAlignment="1">
      <alignment horizontal="left" vertical="top" wrapText="1"/>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4" xfId="0" applyFont="1" applyBorder="1" applyAlignment="1">
      <alignment horizontal="center" vertical="center"/>
    </xf>
    <xf numFmtId="0" fontId="6" fillId="0" borderId="7" xfId="0" applyFont="1" applyBorder="1" applyAlignment="1">
      <alignment horizontal="center" vertical="center"/>
    </xf>
    <xf numFmtId="2" fontId="6" fillId="0" borderId="26" xfId="0" applyNumberFormat="1" applyFont="1" applyBorder="1" applyAlignment="1">
      <alignment horizontal="center" vertical="top"/>
    </xf>
    <xf numFmtId="0" fontId="6" fillId="0" borderId="8" xfId="0" quotePrefix="1" applyFont="1" applyBorder="1" applyAlignment="1">
      <alignment horizontal="left" vertical="top"/>
    </xf>
    <xf numFmtId="0" fontId="6" fillId="0" borderId="10" xfId="0" quotePrefix="1" applyFont="1" applyBorder="1" applyAlignment="1">
      <alignment horizontal="left" vertical="top"/>
    </xf>
    <xf numFmtId="0" fontId="6" fillId="0" borderId="9" xfId="0" quotePrefix="1" applyFont="1" applyBorder="1" applyAlignment="1">
      <alignment horizontal="left" vertical="top"/>
    </xf>
    <xf numFmtId="2" fontId="6" fillId="0" borderId="4" xfId="0" applyNumberFormat="1" applyFont="1" applyBorder="1" applyAlignment="1">
      <alignment horizontal="center" vertical="top"/>
    </xf>
    <xf numFmtId="2" fontId="6" fillId="0" borderId="7" xfId="0" applyNumberFormat="1" applyFont="1" applyBorder="1" applyAlignment="1">
      <alignment horizontal="center" vertical="top"/>
    </xf>
    <xf numFmtId="2" fontId="6" fillId="0" borderId="9" xfId="0" applyNumberFormat="1" applyFont="1" applyBorder="1" applyAlignment="1">
      <alignment horizontal="center" vertical="top"/>
    </xf>
    <xf numFmtId="0" fontId="9" fillId="18" borderId="8" xfId="0" applyFont="1" applyFill="1" applyBorder="1" applyAlignment="1">
      <alignment horizontal="left" vertical="top" wrapText="1"/>
    </xf>
    <xf numFmtId="0" fontId="9" fillId="18" borderId="9" xfId="0" applyFont="1" applyFill="1" applyBorder="1" applyAlignment="1">
      <alignment horizontal="left" vertical="top" wrapText="1"/>
    </xf>
    <xf numFmtId="0" fontId="6" fillId="0" borderId="3" xfId="0" quotePrefix="1" applyFont="1" applyBorder="1" applyAlignment="1">
      <alignment horizontal="left" vertical="top" wrapText="1"/>
    </xf>
    <xf numFmtId="0" fontId="9" fillId="0" borderId="10" xfId="0" applyFont="1" applyBorder="1" applyAlignment="1">
      <alignment horizontal="left" vertical="top"/>
    </xf>
    <xf numFmtId="0" fontId="6" fillId="18" borderId="7" xfId="0" quotePrefix="1" applyFont="1" applyFill="1" applyBorder="1" applyAlignment="1">
      <alignment horizontal="left" vertical="top" wrapText="1"/>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2" fontId="6" fillId="18" borderId="38" xfId="0" applyNumberFormat="1" applyFont="1" applyFill="1" applyBorder="1" applyAlignment="1">
      <alignment horizontal="center" vertical="center"/>
    </xf>
    <xf numFmtId="2" fontId="6" fillId="18" borderId="39" xfId="0" applyNumberFormat="1" applyFont="1" applyFill="1" applyBorder="1" applyAlignment="1">
      <alignment horizontal="center" vertical="center"/>
    </xf>
    <xf numFmtId="165" fontId="6" fillId="5" borderId="4" xfId="0" applyNumberFormat="1" applyFont="1" applyFill="1" applyBorder="1" applyAlignment="1" applyProtection="1">
      <alignment horizontal="center" vertical="center"/>
      <protection locked="0"/>
    </xf>
    <xf numFmtId="165" fontId="6" fillId="5" borderId="7" xfId="0" applyNumberFormat="1" applyFont="1" applyFill="1" applyBorder="1" applyAlignment="1" applyProtection="1">
      <alignment horizontal="center" vertical="center"/>
      <protection locked="0"/>
    </xf>
    <xf numFmtId="166" fontId="6" fillId="5" borderId="4" xfId="0" applyNumberFormat="1" applyFont="1" applyFill="1" applyBorder="1" applyAlignment="1" applyProtection="1">
      <alignment horizontal="center" vertical="center"/>
      <protection locked="0"/>
    </xf>
    <xf numFmtId="166" fontId="6" fillId="5" borderId="29" xfId="0" applyNumberFormat="1" applyFont="1" applyFill="1" applyBorder="1" applyAlignment="1" applyProtection="1">
      <alignment horizontal="center" vertical="center"/>
      <protection locked="0"/>
    </xf>
    <xf numFmtId="166" fontId="6" fillId="5" borderId="7" xfId="0" applyNumberFormat="1" applyFont="1" applyFill="1" applyBorder="1" applyAlignment="1" applyProtection="1">
      <alignment horizontal="center" vertical="center"/>
      <protection locked="0"/>
    </xf>
    <xf numFmtId="2" fontId="6" fillId="0" borderId="38" xfId="0" applyNumberFormat="1" applyFont="1" applyBorder="1" applyAlignment="1">
      <alignment horizontal="center" vertical="center"/>
    </xf>
    <xf numFmtId="2" fontId="6" fillId="0" borderId="40" xfId="0" applyNumberFormat="1" applyFont="1" applyBorder="1" applyAlignment="1">
      <alignment horizontal="center" vertical="center"/>
    </xf>
    <xf numFmtId="2" fontId="6" fillId="0" borderId="39" xfId="0" applyNumberFormat="1" applyFont="1" applyBorder="1" applyAlignment="1">
      <alignment horizontal="center" vertical="center"/>
    </xf>
    <xf numFmtId="0" fontId="5" fillId="14" borderId="49" xfId="0" applyFont="1" applyFill="1" applyBorder="1" applyAlignment="1">
      <alignment horizontal="center" vertical="top" wrapText="1"/>
    </xf>
    <xf numFmtId="0" fontId="5" fillId="14" borderId="5" xfId="0" applyFont="1" applyFill="1" applyBorder="1" applyAlignment="1">
      <alignment horizontal="center" vertical="top" wrapText="1"/>
    </xf>
    <xf numFmtId="0" fontId="5" fillId="14" borderId="50" xfId="0" applyFont="1" applyFill="1" applyBorder="1" applyAlignment="1">
      <alignment horizontal="center" vertical="top"/>
    </xf>
    <xf numFmtId="0" fontId="5" fillId="14" borderId="39" xfId="0" applyFont="1" applyFill="1" applyBorder="1" applyAlignment="1">
      <alignment horizontal="center" vertical="top"/>
    </xf>
    <xf numFmtId="0" fontId="5" fillId="14" borderId="45" xfId="0" applyFont="1" applyFill="1" applyBorder="1" applyAlignment="1">
      <alignment horizontal="center" vertical="top"/>
    </xf>
    <xf numFmtId="0" fontId="5" fillId="14" borderId="46" xfId="0" applyFont="1" applyFill="1" applyBorder="1" applyAlignment="1">
      <alignment horizontal="center" vertical="top"/>
    </xf>
    <xf numFmtId="0" fontId="5" fillId="14" borderId="19" xfId="0" applyFont="1" applyFill="1" applyBorder="1" applyAlignment="1">
      <alignment horizontal="left" vertical="top"/>
    </xf>
    <xf numFmtId="0" fontId="5" fillId="14" borderId="20" xfId="0" applyFont="1" applyFill="1" applyBorder="1" applyAlignment="1">
      <alignment horizontal="left" vertical="top"/>
    </xf>
    <xf numFmtId="0" fontId="5" fillId="14" borderId="37" xfId="0" applyFont="1" applyFill="1" applyBorder="1" applyAlignment="1">
      <alignment horizontal="left" vertical="top"/>
    </xf>
    <xf numFmtId="0" fontId="5" fillId="14" borderId="14" xfId="0" applyFont="1" applyFill="1" applyBorder="1" applyAlignment="1">
      <alignment horizontal="left" vertical="top"/>
    </xf>
    <xf numFmtId="2" fontId="9" fillId="0" borderId="29" xfId="0" applyNumberFormat="1" applyFont="1" applyBorder="1" applyAlignment="1">
      <alignment horizontal="center" vertical="center"/>
    </xf>
    <xf numFmtId="2" fontId="9" fillId="0" borderId="7" xfId="0" applyNumberFormat="1" applyFont="1" applyBorder="1" applyAlignment="1">
      <alignment horizontal="center" vertical="center"/>
    </xf>
    <xf numFmtId="0" fontId="6" fillId="18" borderId="8" xfId="0" applyFont="1" applyFill="1" applyBorder="1" applyAlignment="1">
      <alignment horizontal="left" vertical="top" wrapText="1"/>
    </xf>
    <xf numFmtId="0" fontId="6" fillId="18" borderId="10" xfId="0" applyFont="1" applyFill="1" applyBorder="1" applyAlignment="1">
      <alignment horizontal="left" vertical="top" wrapText="1"/>
    </xf>
    <xf numFmtId="0" fontId="6" fillId="18" borderId="9" xfId="0" applyFont="1" applyFill="1" applyBorder="1" applyAlignment="1">
      <alignment horizontal="left" vertical="top" wrapText="1"/>
    </xf>
    <xf numFmtId="0" fontId="11" fillId="19" borderId="36" xfId="0" applyFont="1" applyFill="1" applyBorder="1" applyAlignment="1">
      <alignment horizontal="left" vertical="top"/>
    </xf>
    <xf numFmtId="0" fontId="11" fillId="19" borderId="11" xfId="0" applyFont="1" applyFill="1" applyBorder="1" applyAlignment="1">
      <alignment horizontal="left" vertical="top"/>
    </xf>
    <xf numFmtId="0" fontId="11" fillId="19" borderId="37" xfId="0" applyFont="1" applyFill="1" applyBorder="1" applyAlignment="1">
      <alignment horizontal="left" vertical="top"/>
    </xf>
    <xf numFmtId="0" fontId="11" fillId="19" borderId="14" xfId="0" applyFont="1" applyFill="1" applyBorder="1" applyAlignment="1">
      <alignment horizontal="left" vertical="top"/>
    </xf>
    <xf numFmtId="165" fontId="9" fillId="0" borderId="30" xfId="0" applyNumberFormat="1" applyFont="1" applyBorder="1" applyAlignment="1">
      <alignment horizontal="left" vertical="top" wrapText="1"/>
    </xf>
    <xf numFmtId="165" fontId="9" fillId="0" borderId="32" xfId="0" applyNumberFormat="1" applyFont="1" applyBorder="1" applyAlignment="1">
      <alignment horizontal="left" vertical="top" wrapText="1"/>
    </xf>
    <xf numFmtId="0" fontId="9" fillId="0" borderId="1"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0" fontId="9" fillId="0" borderId="6" xfId="0" applyFont="1" applyBorder="1" applyAlignment="1">
      <alignment horizontal="left" vertical="top" wrapText="1"/>
    </xf>
    <xf numFmtId="0" fontId="9" fillId="18" borderId="8" xfId="0" quotePrefix="1" applyFont="1" applyFill="1" applyBorder="1" applyAlignment="1">
      <alignment horizontal="left" vertical="top" wrapText="1"/>
    </xf>
    <xf numFmtId="0" fontId="9" fillId="18" borderId="10" xfId="0" quotePrefix="1" applyFont="1" applyFill="1" applyBorder="1" applyAlignment="1">
      <alignment horizontal="left" vertical="top" wrapText="1"/>
    </xf>
    <xf numFmtId="0" fontId="9" fillId="18" borderId="9" xfId="0" quotePrefix="1" applyFont="1" applyFill="1" applyBorder="1" applyAlignment="1">
      <alignment horizontal="left" vertical="top" wrapText="1"/>
    </xf>
    <xf numFmtId="0" fontId="5" fillId="14" borderId="48" xfId="0" applyFont="1" applyFill="1" applyBorder="1" applyAlignment="1">
      <alignment horizontal="center" vertical="top"/>
    </xf>
    <xf numFmtId="0" fontId="5" fillId="14" borderId="7" xfId="0" applyFont="1" applyFill="1" applyBorder="1" applyAlignment="1">
      <alignment horizontal="center" vertical="top"/>
    </xf>
    <xf numFmtId="165" fontId="6" fillId="0" borderId="30" xfId="0" applyNumberFormat="1" applyFont="1" applyBorder="1" applyAlignment="1">
      <alignment horizontal="left" vertical="top" wrapText="1"/>
    </xf>
    <xf numFmtId="165" fontId="6" fillId="0" borderId="32" xfId="0" applyNumberFormat="1" applyFont="1" applyBorder="1" applyAlignment="1">
      <alignment horizontal="left" vertical="top" wrapText="1"/>
    </xf>
    <xf numFmtId="0" fontId="5" fillId="15" borderId="2" xfId="0" applyFont="1" applyFill="1" applyBorder="1" applyAlignment="1">
      <alignment horizontal="center" vertical="top"/>
    </xf>
    <xf numFmtId="0" fontId="5" fillId="15" borderId="6" xfId="0" applyFont="1" applyFill="1" applyBorder="1" applyAlignment="1">
      <alignment horizontal="center" vertical="top"/>
    </xf>
    <xf numFmtId="0" fontId="11" fillId="19" borderId="3" xfId="0" applyFont="1" applyFill="1" applyBorder="1" applyAlignment="1">
      <alignment horizontal="center" vertical="top" wrapText="1"/>
    </xf>
    <xf numFmtId="0" fontId="11" fillId="19" borderId="1" xfId="0" applyFont="1" applyFill="1" applyBorder="1" applyAlignment="1">
      <alignment horizontal="center" vertical="top"/>
    </xf>
    <xf numFmtId="0" fontId="11" fillId="19" borderId="5" xfId="0" applyFont="1" applyFill="1" applyBorder="1" applyAlignment="1">
      <alignment horizontal="center" vertical="top"/>
    </xf>
    <xf numFmtId="0" fontId="9" fillId="0" borderId="10" xfId="0" applyFont="1" applyBorder="1" applyAlignment="1">
      <alignment horizontal="left" vertical="top" wrapText="1"/>
    </xf>
    <xf numFmtId="0" fontId="6" fillId="0" borderId="3" xfId="0" applyFont="1" applyBorder="1" applyAlignment="1">
      <alignment horizontal="left" vertical="top"/>
    </xf>
    <xf numFmtId="0" fontId="9" fillId="0" borderId="3" xfId="0" quotePrefix="1" applyFont="1" applyBorder="1" applyAlignment="1">
      <alignment horizontal="left" vertical="top" wrapText="1"/>
    </xf>
    <xf numFmtId="0" fontId="9" fillId="18" borderId="10" xfId="0" applyFont="1" applyFill="1" applyBorder="1" applyAlignment="1">
      <alignment horizontal="left" vertical="top" wrapText="1"/>
    </xf>
    <xf numFmtId="0" fontId="5" fillId="2" borderId="2" xfId="0" applyFont="1" applyFill="1" applyBorder="1" applyAlignment="1">
      <alignment horizontal="center" vertical="top"/>
    </xf>
    <xf numFmtId="0" fontId="5" fillId="2" borderId="6" xfId="0" applyFont="1" applyFill="1" applyBorder="1" applyAlignment="1">
      <alignment horizontal="center" vertical="top"/>
    </xf>
    <xf numFmtId="0" fontId="5" fillId="15" borderId="36" xfId="0" applyFont="1" applyFill="1" applyBorder="1" applyAlignment="1">
      <alignment horizontal="left" vertical="top"/>
    </xf>
    <xf numFmtId="0" fontId="5" fillId="15" borderId="11" xfId="0" applyFont="1" applyFill="1" applyBorder="1" applyAlignment="1">
      <alignment horizontal="left" vertical="top"/>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43" xfId="0" applyFont="1" applyFill="1" applyBorder="1" applyAlignment="1">
      <alignment horizontal="center" vertical="top"/>
    </xf>
    <xf numFmtId="0" fontId="8" fillId="5" borderId="3" xfId="0" applyFont="1" applyFill="1" applyBorder="1" applyAlignment="1" applyProtection="1">
      <alignment horizontal="left" vertical="top" wrapText="1"/>
      <protection locked="0"/>
    </xf>
    <xf numFmtId="0" fontId="6" fillId="18" borderId="5" xfId="0" applyFont="1" applyFill="1" applyBorder="1" applyAlignment="1">
      <alignment horizontal="left" vertical="top" wrapText="1"/>
    </xf>
    <xf numFmtId="0" fontId="6" fillId="18" borderId="6" xfId="0" applyFont="1" applyFill="1" applyBorder="1" applyAlignment="1">
      <alignment horizontal="left" vertical="top" wrapText="1"/>
    </xf>
    <xf numFmtId="0" fontId="6" fillId="18" borderId="8" xfId="0" applyFont="1" applyFill="1" applyBorder="1" applyAlignment="1">
      <alignment horizontal="left" vertical="top"/>
    </xf>
    <xf numFmtId="0" fontId="6" fillId="18" borderId="10" xfId="0" applyFont="1" applyFill="1" applyBorder="1" applyAlignment="1">
      <alignment horizontal="left" vertical="top"/>
    </xf>
    <xf numFmtId="0" fontId="6" fillId="18" borderId="9" xfId="0" applyFont="1" applyFill="1" applyBorder="1" applyAlignment="1">
      <alignment horizontal="left" vertical="top"/>
    </xf>
    <xf numFmtId="0" fontId="8" fillId="5" borderId="8"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protection locked="0"/>
    </xf>
    <xf numFmtId="0" fontId="8" fillId="5" borderId="9" xfId="0" applyFont="1" applyFill="1" applyBorder="1" applyAlignment="1" applyProtection="1">
      <alignment horizontal="left" vertical="top" wrapText="1"/>
      <protection locked="0"/>
    </xf>
    <xf numFmtId="0" fontId="5" fillId="15" borderId="37" xfId="0" applyFont="1" applyFill="1" applyBorder="1" applyAlignment="1">
      <alignment horizontal="left" vertical="top"/>
    </xf>
    <xf numFmtId="0" fontId="5" fillId="15" borderId="14" xfId="0" applyFont="1" applyFill="1" applyBorder="1" applyAlignment="1">
      <alignment horizontal="left" vertical="top"/>
    </xf>
    <xf numFmtId="0" fontId="5" fillId="17" borderId="27" xfId="0" applyFont="1" applyFill="1" applyBorder="1" applyAlignment="1">
      <alignment horizontal="left" vertical="top"/>
    </xf>
    <xf numFmtId="0" fontId="5" fillId="17" borderId="10" xfId="0" applyFont="1" applyFill="1" applyBorder="1" applyAlignment="1">
      <alignment horizontal="left" vertical="top"/>
    </xf>
    <xf numFmtId="0" fontId="5" fillId="2" borderId="44" xfId="0" applyFont="1" applyFill="1" applyBorder="1" applyAlignment="1">
      <alignment horizontal="center" vertical="top"/>
    </xf>
    <xf numFmtId="0" fontId="5" fillId="2" borderId="3" xfId="0" applyFont="1" applyFill="1" applyBorder="1" applyAlignment="1">
      <alignment horizontal="center" vertical="top"/>
    </xf>
    <xf numFmtId="0" fontId="6" fillId="18" borderId="0" xfId="0" applyFont="1" applyFill="1" applyAlignment="1">
      <alignment horizontal="center" vertical="center" wrapText="1"/>
    </xf>
    <xf numFmtId="2" fontId="6" fillId="5" borderId="3" xfId="0" applyNumberFormat="1" applyFont="1" applyFill="1" applyBorder="1" applyAlignment="1" applyProtection="1">
      <alignment horizontal="center" vertical="center"/>
      <protection locked="0"/>
    </xf>
    <xf numFmtId="10" fontId="6" fillId="0" borderId="3" xfId="0" applyNumberFormat="1" applyFont="1" applyBorder="1" applyAlignment="1">
      <alignment horizontal="center" vertical="center"/>
    </xf>
    <xf numFmtId="0" fontId="9" fillId="0" borderId="5" xfId="0" quotePrefix="1" applyFont="1" applyBorder="1" applyAlignment="1">
      <alignment horizontal="left" vertical="top" wrapText="1"/>
    </xf>
    <xf numFmtId="0" fontId="9" fillId="0" borderId="14" xfId="0" quotePrefix="1" applyFont="1" applyBorder="1" applyAlignment="1">
      <alignment horizontal="left" vertical="top" wrapText="1"/>
    </xf>
    <xf numFmtId="0" fontId="9" fillId="0" borderId="6" xfId="0" quotePrefix="1" applyFont="1" applyBorder="1" applyAlignment="1">
      <alignment horizontal="left" vertical="top" wrapText="1"/>
    </xf>
    <xf numFmtId="0" fontId="6" fillId="0" borderId="4" xfId="0" applyFont="1" applyBorder="1" applyAlignment="1">
      <alignment horizontal="left" vertical="top" wrapText="1"/>
    </xf>
    <xf numFmtId="0" fontId="6" fillId="0" borderId="7" xfId="0" quotePrefix="1" applyFont="1" applyBorder="1" applyAlignment="1">
      <alignment horizontal="left" vertical="top" wrapText="1"/>
    </xf>
  </cellXfs>
  <cellStyles count="2">
    <cellStyle name="Normal" xfId="0" builtinId="0"/>
    <cellStyle name="Normal_Simplified BDAS for QP (Internal-Std) 7-3-03" xfId="1" xr:uid="{00000000-0005-0000-0000-000001000000}"/>
  </cellStyles>
  <dxfs count="12">
    <dxf>
      <fill>
        <patternFill>
          <bgColor rgb="FFFF7C80"/>
        </patternFill>
      </fill>
    </dxf>
    <dxf>
      <fill>
        <patternFill>
          <bgColor rgb="FFFF7C80"/>
        </patternFill>
      </fill>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auto="1"/>
        </patternFill>
      </fill>
      <alignment horizontal="left" vertical="center" textRotation="0" wrapText="1" indent="0" justifyLastLine="0" shrinkToFit="0" readingOrder="1"/>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0" indent="0" justifyLastLine="0" shrinkToFit="0" readingOrder="1"/>
    </dxf>
    <dxf>
      <border>
        <bottom style="thin">
          <color indexed="64"/>
        </bottom>
      </border>
    </dxf>
    <dxf>
      <font>
        <b/>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colors>
    <mruColors>
      <color rgb="FFFF7C80"/>
      <color rgb="FFFD877B"/>
      <color rgb="FFFCBAD6"/>
      <color rgb="FFCCFFFF"/>
      <color rgb="FFF963A3"/>
      <color rgb="FFFF8047"/>
      <color rgb="FFF725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77</xdr:row>
      <xdr:rowOff>28575</xdr:rowOff>
    </xdr:from>
    <xdr:to>
      <xdr:col>2</xdr:col>
      <xdr:colOff>2390775</xdr:colOff>
      <xdr:row>80</xdr:row>
      <xdr:rowOff>0</xdr:rowOff>
    </xdr:to>
    <xdr:cxnSp macro="">
      <xdr:nvCxnSpPr>
        <xdr:cNvPr id="2" name="Straight Connector 1">
          <a:extLst>
            <a:ext uri="{FF2B5EF4-FFF2-40B4-BE49-F238E27FC236}">
              <a16:creationId xmlns:a16="http://schemas.microsoft.com/office/drawing/2014/main" id="{9BFD3761-3A2D-4252-9E8E-7BD11BAB5445}"/>
            </a:ext>
          </a:extLst>
        </xdr:cNvPr>
        <xdr:cNvCxnSpPr/>
      </xdr:nvCxnSpPr>
      <xdr:spPr bwMode="auto">
        <a:xfrm>
          <a:off x="352425" y="16087725"/>
          <a:ext cx="2990850" cy="6477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3055285</xdr:colOff>
      <xdr:row>64</xdr:row>
      <xdr:rowOff>72838</xdr:rowOff>
    </xdr:from>
    <xdr:to>
      <xdr:col>3</xdr:col>
      <xdr:colOff>959785</xdr:colOff>
      <xdr:row>65</xdr:row>
      <xdr:rowOff>63313</xdr:rowOff>
    </xdr:to>
    <xdr:sp macro="" textlink="">
      <xdr:nvSpPr>
        <xdr:cNvPr id="3" name="TextBox 2">
          <a:extLst>
            <a:ext uri="{FF2B5EF4-FFF2-40B4-BE49-F238E27FC236}">
              <a16:creationId xmlns:a16="http://schemas.microsoft.com/office/drawing/2014/main" id="{9B0782C5-2994-43AA-954E-E6333AD43B69}"/>
            </a:ext>
          </a:extLst>
        </xdr:cNvPr>
        <xdr:cNvSpPr txBox="1"/>
      </xdr:nvSpPr>
      <xdr:spPr>
        <a:xfrm>
          <a:off x="4007785" y="13512613"/>
          <a:ext cx="1495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a:t>
          </a:r>
        </a:p>
      </xdr:txBody>
    </xdr:sp>
    <xdr:clientData/>
  </xdr:twoCellAnchor>
  <xdr:twoCellAnchor>
    <xdr:from>
      <xdr:col>2</xdr:col>
      <xdr:colOff>2166938</xdr:colOff>
      <xdr:row>78</xdr:row>
      <xdr:rowOff>52386</xdr:rowOff>
    </xdr:from>
    <xdr:to>
      <xdr:col>3</xdr:col>
      <xdr:colOff>1090612</xdr:colOff>
      <xdr:row>79</xdr:row>
      <xdr:rowOff>197642</xdr:rowOff>
    </xdr:to>
    <xdr:sp macro="" textlink="">
      <xdr:nvSpPr>
        <xdr:cNvPr id="4" name="TextBox 3">
          <a:extLst>
            <a:ext uri="{FF2B5EF4-FFF2-40B4-BE49-F238E27FC236}">
              <a16:creationId xmlns:a16="http://schemas.microsoft.com/office/drawing/2014/main" id="{C6A48595-CA43-4985-B3E7-22BD8E933B97}"/>
            </a:ext>
          </a:extLst>
        </xdr:cNvPr>
        <xdr:cNvSpPr txBox="1"/>
      </xdr:nvSpPr>
      <xdr:spPr>
        <a:xfrm>
          <a:off x="3119438" y="16387761"/>
          <a:ext cx="2514599"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Arial" panose="020B0604020202020204" pitchFamily="34" charset="0"/>
              <a:cs typeface="Arial" panose="020B0604020202020204" pitchFamily="34" charset="0"/>
            </a:rPr>
            <a:t>% of Offset floors</a:t>
          </a:r>
          <a:endParaRPr lang="en-GB" sz="1200" b="1">
            <a:latin typeface="Arial" panose="020B0604020202020204" pitchFamily="34" charset="0"/>
            <a:cs typeface="Arial" panose="020B0604020202020204" pitchFamily="34" charset="0"/>
          </a:endParaRPr>
        </a:p>
      </xdr:txBody>
    </xdr:sp>
    <xdr:clientData/>
  </xdr:twoCellAnchor>
  <xdr:twoCellAnchor>
    <xdr:from>
      <xdr:col>2</xdr:col>
      <xdr:colOff>885824</xdr:colOff>
      <xdr:row>77</xdr:row>
      <xdr:rowOff>142875</xdr:rowOff>
    </xdr:from>
    <xdr:to>
      <xdr:col>2</xdr:col>
      <xdr:colOff>1495425</xdr:colOff>
      <xdr:row>79</xdr:row>
      <xdr:rowOff>9525</xdr:rowOff>
    </xdr:to>
    <xdr:sp macro="" textlink="">
      <xdr:nvSpPr>
        <xdr:cNvPr id="5" name="TextBox 4">
          <a:extLst>
            <a:ext uri="{FF2B5EF4-FFF2-40B4-BE49-F238E27FC236}">
              <a16:creationId xmlns:a16="http://schemas.microsoft.com/office/drawing/2014/main" id="{465D1D73-3348-4D08-BF3E-9D0D9CDADE33}"/>
            </a:ext>
          </a:extLst>
        </xdr:cNvPr>
        <xdr:cNvSpPr txBox="1"/>
      </xdr:nvSpPr>
      <xdr:spPr>
        <a:xfrm>
          <a:off x="1838324" y="16202025"/>
          <a:ext cx="60960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Arial" panose="020B0604020202020204" pitchFamily="34" charset="0"/>
              <a:cs typeface="Arial" panose="020B0604020202020204" pitchFamily="34" charset="0"/>
            </a:rPr>
            <a:t>OR*</a:t>
          </a:r>
          <a:endParaRPr lang="en-GB" sz="1200" b="1">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anpower" displayName="Manpower" ref="A2:E12" totalsRowShown="0" headerRowDxfId="11" dataDxfId="9" headerRowBorderDxfId="10" tableBorderDxfId="8" totalsRowBorderDxfId="7">
  <tableColumns count="5">
    <tableColumn id="1" xr3:uid="{00000000-0010-0000-0000-000001000000}" name="Column1" dataDxfId="6"/>
    <tableColumn id="2" xr3:uid="{00000000-0010-0000-0000-000002000000}" name="Streamline Manpower" dataDxfId="5"/>
    <tableColumn id="3" xr3:uid="{00000000-0010-0000-0000-000003000000}" name="Column2" dataDxfId="4"/>
    <tableColumn id="4" xr3:uid="{00000000-0010-0000-0000-000004000000}" name="Column3" dataDxfId="3"/>
    <tableColumn id="5" xr3:uid="{00000000-0010-0000-0000-000005000000}" name="Column4"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H13"/>
  <sheetViews>
    <sheetView zoomScale="70" zoomScaleNormal="70" zoomScaleSheetLayoutView="100" workbookViewId="0">
      <selection activeCell="M52" sqref="M52"/>
    </sheetView>
  </sheetViews>
  <sheetFormatPr defaultColWidth="9.109375" defaultRowHeight="17.399999999999999"/>
  <cols>
    <col min="1" max="1" width="40.109375" style="475" customWidth="1"/>
    <col min="2" max="2" width="32" style="475" customWidth="1"/>
    <col min="3" max="3" width="14.6640625" style="475" customWidth="1"/>
    <col min="4" max="4" width="20.6640625" style="475" customWidth="1"/>
    <col min="5" max="5" width="21.109375" style="475" customWidth="1"/>
    <col min="6" max="6" width="10.6640625" style="475" customWidth="1"/>
    <col min="7" max="7" width="20.6640625" style="475" customWidth="1"/>
    <col min="8" max="8" width="32.33203125" style="475" customWidth="1"/>
    <col min="9" max="9" width="20.6640625" style="475" customWidth="1"/>
    <col min="10" max="10" width="10.6640625" style="475" customWidth="1"/>
    <col min="11" max="12" width="20.6640625" style="475" customWidth="1"/>
    <col min="13" max="13" width="10.6640625" style="475" customWidth="1"/>
    <col min="14" max="16384" width="9.109375" style="475"/>
  </cols>
  <sheetData>
    <row r="2" spans="1:8">
      <c r="A2" s="481" t="s">
        <v>45</v>
      </c>
      <c r="B2" s="482" t="s">
        <v>23</v>
      </c>
      <c r="C2" s="482" t="s">
        <v>46</v>
      </c>
      <c r="D2" s="482" t="s">
        <v>47</v>
      </c>
      <c r="E2" s="483" t="s">
        <v>48</v>
      </c>
    </row>
    <row r="3" spans="1:8">
      <c r="A3" s="484"/>
      <c r="B3" s="479"/>
      <c r="C3" s="479"/>
      <c r="D3" s="479"/>
      <c r="E3" s="485" t="s">
        <v>12</v>
      </c>
    </row>
    <row r="4" spans="1:8">
      <c r="A4" s="484" t="s">
        <v>8</v>
      </c>
      <c r="B4" s="486" t="s">
        <v>9</v>
      </c>
      <c r="C4" s="486" t="s">
        <v>10</v>
      </c>
      <c r="D4" s="486" t="s">
        <v>11</v>
      </c>
      <c r="E4" s="485" t="s">
        <v>13</v>
      </c>
      <c r="H4" s="476"/>
    </row>
    <row r="5" spans="1:8">
      <c r="A5" s="477" t="s">
        <v>14</v>
      </c>
      <c r="B5" s="479">
        <v>0.35</v>
      </c>
      <c r="C5" s="479">
        <v>0.45</v>
      </c>
      <c r="D5" s="479">
        <v>0.2</v>
      </c>
      <c r="E5" s="487"/>
      <c r="H5" s="476"/>
    </row>
    <row r="6" spans="1:8" ht="23.25" customHeight="1">
      <c r="A6" s="477" t="s">
        <v>44</v>
      </c>
      <c r="B6" s="479">
        <v>0.35</v>
      </c>
      <c r="C6" s="479">
        <v>0.45</v>
      </c>
      <c r="D6" s="479">
        <v>0.2</v>
      </c>
      <c r="E6" s="487"/>
      <c r="H6" s="476"/>
    </row>
    <row r="7" spans="1:8" ht="24" customHeight="1">
      <c r="A7" s="477" t="s">
        <v>425</v>
      </c>
      <c r="B7" s="479">
        <v>0.45</v>
      </c>
      <c r="C7" s="479">
        <v>0.4</v>
      </c>
      <c r="D7" s="479">
        <v>0.15</v>
      </c>
      <c r="E7" s="488"/>
      <c r="H7" s="476"/>
    </row>
    <row r="8" spans="1:8">
      <c r="A8" s="477" t="s">
        <v>15</v>
      </c>
      <c r="B8" s="479">
        <v>0.5</v>
      </c>
      <c r="C8" s="479">
        <v>0.25</v>
      </c>
      <c r="D8" s="479">
        <v>0.25</v>
      </c>
      <c r="E8" s="488"/>
      <c r="H8" s="476"/>
    </row>
    <row r="9" spans="1:8">
      <c r="A9" s="477" t="s">
        <v>16</v>
      </c>
      <c r="B9" s="479">
        <v>0.35</v>
      </c>
      <c r="C9" s="479">
        <v>0.3</v>
      </c>
      <c r="D9" s="479">
        <v>0.35</v>
      </c>
      <c r="E9" s="488"/>
      <c r="H9" s="478"/>
    </row>
    <row r="10" spans="1:8">
      <c r="A10" s="477" t="s">
        <v>424</v>
      </c>
      <c r="B10" s="479">
        <v>0.35</v>
      </c>
      <c r="C10" s="479">
        <v>0.3</v>
      </c>
      <c r="D10" s="479">
        <v>0.35</v>
      </c>
      <c r="E10" s="488"/>
    </row>
    <row r="11" spans="1:8">
      <c r="A11" s="489" t="s">
        <v>423</v>
      </c>
      <c r="B11" s="479">
        <v>0.5</v>
      </c>
      <c r="C11" s="479">
        <v>0.25</v>
      </c>
      <c r="D11" s="479">
        <v>0.25</v>
      </c>
      <c r="E11" s="488"/>
    </row>
    <row r="12" spans="1:8">
      <c r="A12" s="490" t="s">
        <v>22</v>
      </c>
      <c r="B12" s="480">
        <v>0.4</v>
      </c>
      <c r="C12" s="480">
        <v>0.30000000000000004</v>
      </c>
      <c r="D12" s="480">
        <v>0.30000000000000004</v>
      </c>
      <c r="E12" s="491"/>
    </row>
    <row r="13" spans="1:8">
      <c r="A13" s="474"/>
      <c r="B13" s="1"/>
      <c r="C13" s="1"/>
      <c r="D13" s="1"/>
      <c r="E13" s="2"/>
    </row>
  </sheetData>
  <sheetProtection selectLockedCells="1" selectUnlockedCells="1"/>
  <printOptions horizontalCentered="1"/>
  <pageMargins left="0.23622047244094491" right="0.23622047244094491" top="0.19685039370078741" bottom="0.19685039370078741" header="0.31496062992125984" footer="0.31496062992125984"/>
  <pageSetup paperSize="9" scale="58"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Summary!A81</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kJgXLefuAq4oHcWitutIqLUlJLKcNBgCrO7+AJ/DWY5sJYUCf25JJG7mcyAeS5EbgppBEVwRU11pyHRBxc8I/w==" saltValue="SxHuwWgBJkebCdNBaFSyUQ==" spinCount="100000" sheet="1" selectLockedCells="1"/>
  <mergeCells count="228">
    <mergeCell ref="B233:D233"/>
    <mergeCell ref="D238:F239"/>
    <mergeCell ref="B178:C178"/>
    <mergeCell ref="E180:F180"/>
    <mergeCell ref="A187:B187"/>
    <mergeCell ref="B190:C190"/>
    <mergeCell ref="B192:C192"/>
    <mergeCell ref="B194:C194"/>
    <mergeCell ref="A199:B200"/>
    <mergeCell ref="C199:C200"/>
    <mergeCell ref="D199:D200"/>
    <mergeCell ref="E199:F199"/>
    <mergeCell ref="B195:C195"/>
    <mergeCell ref="B196:C196"/>
    <mergeCell ref="B179:C179"/>
    <mergeCell ref="B180:C180"/>
    <mergeCell ref="A213:B214"/>
    <mergeCell ref="C213:C214"/>
    <mergeCell ref="D213:D214"/>
    <mergeCell ref="E213:F213"/>
    <mergeCell ref="B226:D226"/>
    <mergeCell ref="A167:A168"/>
    <mergeCell ref="D167:D168"/>
    <mergeCell ref="E167:E168"/>
    <mergeCell ref="F167:F168"/>
    <mergeCell ref="G167:G168"/>
    <mergeCell ref="H167:H168"/>
    <mergeCell ref="B170:C170"/>
    <mergeCell ref="A175:B176"/>
    <mergeCell ref="C175:C176"/>
    <mergeCell ref="D175:D176"/>
    <mergeCell ref="E175:F175"/>
    <mergeCell ref="G175:G176"/>
    <mergeCell ref="H175:H176"/>
    <mergeCell ref="B167:C167"/>
    <mergeCell ref="A158:A159"/>
    <mergeCell ref="B158:C159"/>
    <mergeCell ref="B162:C162"/>
    <mergeCell ref="A165:A166"/>
    <mergeCell ref="B165:C165"/>
    <mergeCell ref="D165:D166"/>
    <mergeCell ref="E165:E166"/>
    <mergeCell ref="F165:F166"/>
    <mergeCell ref="G165:G166"/>
    <mergeCell ref="B163:C163"/>
    <mergeCell ref="B160:C160"/>
    <mergeCell ref="B166:C166"/>
    <mergeCell ref="B129:C129"/>
    <mergeCell ref="B133:C133"/>
    <mergeCell ref="A140:B140"/>
    <mergeCell ref="F140:G140"/>
    <mergeCell ref="D142:D143"/>
    <mergeCell ref="E142:E143"/>
    <mergeCell ref="F142:G142"/>
    <mergeCell ref="A146:B147"/>
    <mergeCell ref="C146:C147"/>
    <mergeCell ref="D146:D147"/>
    <mergeCell ref="E146:F146"/>
    <mergeCell ref="G146:G147"/>
    <mergeCell ref="B130:C130"/>
    <mergeCell ref="B137:C137"/>
    <mergeCell ref="F143:G143"/>
    <mergeCell ref="B134:C134"/>
    <mergeCell ref="B135:C135"/>
    <mergeCell ref="B136:C136"/>
    <mergeCell ref="A126:A127"/>
    <mergeCell ref="B126:C126"/>
    <mergeCell ref="D126:D127"/>
    <mergeCell ref="E126:E127"/>
    <mergeCell ref="F126:F127"/>
    <mergeCell ref="G126:G127"/>
    <mergeCell ref="H126:H127"/>
    <mergeCell ref="B127:C127"/>
    <mergeCell ref="A122:A123"/>
    <mergeCell ref="B124:C124"/>
    <mergeCell ref="B101:D101"/>
    <mergeCell ref="R101:R102"/>
    <mergeCell ref="B108:D108"/>
    <mergeCell ref="B122:C122"/>
    <mergeCell ref="D122:D123"/>
    <mergeCell ref="E122:E123"/>
    <mergeCell ref="F122:F123"/>
    <mergeCell ref="G122:G123"/>
    <mergeCell ref="H122:H123"/>
    <mergeCell ref="B105:D105"/>
    <mergeCell ref="B110:D110"/>
    <mergeCell ref="B114:D114"/>
    <mergeCell ref="B102:D102"/>
    <mergeCell ref="B123:C123"/>
    <mergeCell ref="B103:D103"/>
    <mergeCell ref="B104:D104"/>
    <mergeCell ref="B113:D113"/>
    <mergeCell ref="B109:D109"/>
    <mergeCell ref="B112:D112"/>
    <mergeCell ref="B120:C120"/>
    <mergeCell ref="E58:F58"/>
    <mergeCell ref="G58:G59"/>
    <mergeCell ref="H58:H59"/>
    <mergeCell ref="B64:C64"/>
    <mergeCell ref="D66:D69"/>
    <mergeCell ref="B74:C74"/>
    <mergeCell ref="B94:D94"/>
    <mergeCell ref="B95:D95"/>
    <mergeCell ref="B65:C65"/>
    <mergeCell ref="E71:F71"/>
    <mergeCell ref="B75:C75"/>
    <mergeCell ref="B80:C80"/>
    <mergeCell ref="B70:C70"/>
    <mergeCell ref="B71:C71"/>
    <mergeCell ref="B73:C73"/>
    <mergeCell ref="B77:C77"/>
    <mergeCell ref="B79:C79"/>
    <mergeCell ref="B91:D91"/>
    <mergeCell ref="B93:D93"/>
    <mergeCell ref="E93:E94"/>
    <mergeCell ref="B81:C81"/>
    <mergeCell ref="H29:H30"/>
    <mergeCell ref="B30:D30"/>
    <mergeCell ref="B32:D32"/>
    <mergeCell ref="B34:D34"/>
    <mergeCell ref="A35:A36"/>
    <mergeCell ref="B35:D36"/>
    <mergeCell ref="E35:E36"/>
    <mergeCell ref="H35:H36"/>
    <mergeCell ref="E37:E42"/>
    <mergeCell ref="H37:H42"/>
    <mergeCell ref="B42:D42"/>
    <mergeCell ref="B41:D41"/>
    <mergeCell ref="B38:D38"/>
    <mergeCell ref="B46:D46"/>
    <mergeCell ref="B54:D54"/>
    <mergeCell ref="B44:D44"/>
    <mergeCell ref="B45:D45"/>
    <mergeCell ref="B53:D53"/>
    <mergeCell ref="B39:D39"/>
    <mergeCell ref="B37:D37"/>
    <mergeCell ref="B40:D40"/>
    <mergeCell ref="B69:C69"/>
    <mergeCell ref="B61:C61"/>
    <mergeCell ref="B67:C67"/>
    <mergeCell ref="B62:C62"/>
    <mergeCell ref="B66:C66"/>
    <mergeCell ref="B68:C68"/>
    <mergeCell ref="B63:C63"/>
    <mergeCell ref="B55:D55"/>
    <mergeCell ref="A58:B59"/>
    <mergeCell ref="D58:D59"/>
    <mergeCell ref="B47:D47"/>
    <mergeCell ref="B51:D51"/>
    <mergeCell ref="B50:D50"/>
    <mergeCell ref="A4:B4"/>
    <mergeCell ref="D7:G7"/>
    <mergeCell ref="A7:B7"/>
    <mergeCell ref="B29:D29"/>
    <mergeCell ref="B20:C20"/>
    <mergeCell ref="B21:C21"/>
    <mergeCell ref="B22:C22"/>
    <mergeCell ref="D11:D12"/>
    <mergeCell ref="E11:E12"/>
    <mergeCell ref="F11:F12"/>
    <mergeCell ref="B14:C14"/>
    <mergeCell ref="B15:C15"/>
    <mergeCell ref="A29:A30"/>
    <mergeCell ref="E29:E30"/>
    <mergeCell ref="F29:F30"/>
    <mergeCell ref="G29:G30"/>
    <mergeCell ref="A11:B12"/>
    <mergeCell ref="B17:C17"/>
    <mergeCell ref="B19:C19"/>
    <mergeCell ref="B16:C16"/>
    <mergeCell ref="B96:D96"/>
    <mergeCell ref="B99:D99"/>
    <mergeCell ref="F93:F94"/>
    <mergeCell ref="G93:G94"/>
    <mergeCell ref="H93:H94"/>
    <mergeCell ref="A95:A96"/>
    <mergeCell ref="E95:E96"/>
    <mergeCell ref="F95:F96"/>
    <mergeCell ref="G95:G96"/>
    <mergeCell ref="H95:H96"/>
    <mergeCell ref="A93:A94"/>
    <mergeCell ref="A98:A99"/>
    <mergeCell ref="B98:D98"/>
    <mergeCell ref="E98:E99"/>
    <mergeCell ref="F98:F99"/>
    <mergeCell ref="G98:G99"/>
    <mergeCell ref="H98:H99"/>
    <mergeCell ref="B151:C151"/>
    <mergeCell ref="E153:F153"/>
    <mergeCell ref="E154:F154"/>
    <mergeCell ref="H146:H147"/>
    <mergeCell ref="B150:C150"/>
    <mergeCell ref="A152:A153"/>
    <mergeCell ref="B152:C153"/>
    <mergeCell ref="E152:F152"/>
    <mergeCell ref="G152:G153"/>
    <mergeCell ref="H152:H153"/>
    <mergeCell ref="A154:A157"/>
    <mergeCell ref="B154:C157"/>
    <mergeCell ref="G154:G157"/>
    <mergeCell ref="E156:F156"/>
    <mergeCell ref="E157:F157"/>
    <mergeCell ref="E155:F155"/>
    <mergeCell ref="H154:H157"/>
    <mergeCell ref="G213:G214"/>
    <mergeCell ref="H213:H214"/>
    <mergeCell ref="B217:C217"/>
    <mergeCell ref="B228:D228"/>
    <mergeCell ref="B230:D230"/>
    <mergeCell ref="B231:D231"/>
    <mergeCell ref="B229:D229"/>
    <mergeCell ref="I154:I158"/>
    <mergeCell ref="B171:C171"/>
    <mergeCell ref="B172:C172"/>
    <mergeCell ref="B168:C168"/>
    <mergeCell ref="B209:C209"/>
    <mergeCell ref="B210:C210"/>
    <mergeCell ref="B205:C205"/>
    <mergeCell ref="B206:C206"/>
    <mergeCell ref="B204:C204"/>
    <mergeCell ref="H199:H200"/>
    <mergeCell ref="B203:C203"/>
    <mergeCell ref="B208:C208"/>
    <mergeCell ref="G199:G200"/>
    <mergeCell ref="H165:H166"/>
    <mergeCell ref="B216:C216"/>
    <mergeCell ref="A224:B224"/>
    <mergeCell ref="B227:D227"/>
  </mergeCells>
  <dataValidations count="3">
    <dataValidation type="list" allowBlank="1" showInputMessage="1" showErrorMessage="1" sqref="A7" xr:uid="{C895E7E6-2E58-4856-8AAF-B329EE791C04}">
      <formula1>$K$1:$K$7</formula1>
    </dataValidation>
    <dataValidation type="list" allowBlank="1" showInputMessage="1" showErrorMessage="1" sqref="E233" xr:uid="{6F8F8A09-ED6D-4317-826F-E1C6FBEFFA7F}">
      <formula1>$K$233:$K$237</formula1>
    </dataValidation>
    <dataValidation type="list" allowBlank="1" showInputMessage="1" showErrorMessage="1" sqref="F143:G143" xr:uid="{B35B2668-C00C-49D1-A6A9-96E3B1F0198C}">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Summary!A82</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423">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pnt5bhK3xsIYc0xQJNFGiypKCfG9oXkAmvSLRFWaboNFGnIaxKChD4hZTj6movcmi0OH/IPEmIJQhdZP+1ExSQ==" saltValue="RmsrofFFvQke1GPbBqY+mQ==" spinCount="100000" sheet="1" selectLockedCells="1"/>
  <mergeCells count="228">
    <mergeCell ref="B233:D233"/>
    <mergeCell ref="D238:F239"/>
    <mergeCell ref="B178:C178"/>
    <mergeCell ref="E180:F180"/>
    <mergeCell ref="A187:B187"/>
    <mergeCell ref="B190:C190"/>
    <mergeCell ref="B192:C192"/>
    <mergeCell ref="B194:C194"/>
    <mergeCell ref="A199:B200"/>
    <mergeCell ref="C199:C200"/>
    <mergeCell ref="D199:D200"/>
    <mergeCell ref="E199:F199"/>
    <mergeCell ref="B195:C195"/>
    <mergeCell ref="B196:C196"/>
    <mergeCell ref="B179:C179"/>
    <mergeCell ref="B180:C180"/>
    <mergeCell ref="A213:B214"/>
    <mergeCell ref="C213:C214"/>
    <mergeCell ref="D213:D214"/>
    <mergeCell ref="E213:F213"/>
    <mergeCell ref="B226:D226"/>
    <mergeCell ref="A167:A168"/>
    <mergeCell ref="D167:D168"/>
    <mergeCell ref="E167:E168"/>
    <mergeCell ref="F167:F168"/>
    <mergeCell ref="G167:G168"/>
    <mergeCell ref="H167:H168"/>
    <mergeCell ref="B170:C170"/>
    <mergeCell ref="A175:B176"/>
    <mergeCell ref="C175:C176"/>
    <mergeCell ref="D175:D176"/>
    <mergeCell ref="E175:F175"/>
    <mergeCell ref="G175:G176"/>
    <mergeCell ref="H175:H176"/>
    <mergeCell ref="B167:C167"/>
    <mergeCell ref="A158:A159"/>
    <mergeCell ref="B158:C159"/>
    <mergeCell ref="B162:C162"/>
    <mergeCell ref="A165:A166"/>
    <mergeCell ref="B165:C165"/>
    <mergeCell ref="D165:D166"/>
    <mergeCell ref="E165:E166"/>
    <mergeCell ref="F165:F166"/>
    <mergeCell ref="G165:G166"/>
    <mergeCell ref="B163:C163"/>
    <mergeCell ref="B160:C160"/>
    <mergeCell ref="B166:C166"/>
    <mergeCell ref="B129:C129"/>
    <mergeCell ref="B133:C133"/>
    <mergeCell ref="A140:B140"/>
    <mergeCell ref="F140:G140"/>
    <mergeCell ref="D142:D143"/>
    <mergeCell ref="E142:E143"/>
    <mergeCell ref="F142:G142"/>
    <mergeCell ref="A146:B147"/>
    <mergeCell ref="C146:C147"/>
    <mergeCell ref="D146:D147"/>
    <mergeCell ref="E146:F146"/>
    <mergeCell ref="G146:G147"/>
    <mergeCell ref="B130:C130"/>
    <mergeCell ref="B137:C137"/>
    <mergeCell ref="F143:G143"/>
    <mergeCell ref="B134:C134"/>
    <mergeCell ref="B135:C135"/>
    <mergeCell ref="B136:C136"/>
    <mergeCell ref="A126:A127"/>
    <mergeCell ref="B126:C126"/>
    <mergeCell ref="D126:D127"/>
    <mergeCell ref="E126:E127"/>
    <mergeCell ref="F126:F127"/>
    <mergeCell ref="G126:G127"/>
    <mergeCell ref="H126:H127"/>
    <mergeCell ref="B127:C127"/>
    <mergeCell ref="A122:A123"/>
    <mergeCell ref="B124:C124"/>
    <mergeCell ref="B101:D101"/>
    <mergeCell ref="R101:R102"/>
    <mergeCell ref="B108:D108"/>
    <mergeCell ref="B122:C122"/>
    <mergeCell ref="D122:D123"/>
    <mergeCell ref="E122:E123"/>
    <mergeCell ref="F122:F123"/>
    <mergeCell ref="G122:G123"/>
    <mergeCell ref="H122:H123"/>
    <mergeCell ref="B105:D105"/>
    <mergeCell ref="B110:D110"/>
    <mergeCell ref="B114:D114"/>
    <mergeCell ref="B102:D102"/>
    <mergeCell ref="B123:C123"/>
    <mergeCell ref="B103:D103"/>
    <mergeCell ref="B104:D104"/>
    <mergeCell ref="B113:D113"/>
    <mergeCell ref="B109:D109"/>
    <mergeCell ref="B112:D112"/>
    <mergeCell ref="B120:C120"/>
    <mergeCell ref="E58:F58"/>
    <mergeCell ref="G58:G59"/>
    <mergeCell ref="H58:H59"/>
    <mergeCell ref="B64:C64"/>
    <mergeCell ref="D66:D69"/>
    <mergeCell ref="B74:C74"/>
    <mergeCell ref="B94:D94"/>
    <mergeCell ref="B95:D95"/>
    <mergeCell ref="B65:C65"/>
    <mergeCell ref="E71:F71"/>
    <mergeCell ref="B75:C75"/>
    <mergeCell ref="B80:C80"/>
    <mergeCell ref="B70:C70"/>
    <mergeCell ref="B71:C71"/>
    <mergeCell ref="B73:C73"/>
    <mergeCell ref="B77:C77"/>
    <mergeCell ref="B79:C79"/>
    <mergeCell ref="B91:D91"/>
    <mergeCell ref="B93:D93"/>
    <mergeCell ref="E93:E94"/>
    <mergeCell ref="B81:C81"/>
    <mergeCell ref="H29:H30"/>
    <mergeCell ref="B30:D30"/>
    <mergeCell ref="B32:D32"/>
    <mergeCell ref="B34:D34"/>
    <mergeCell ref="A35:A36"/>
    <mergeCell ref="B35:D36"/>
    <mergeCell ref="E35:E36"/>
    <mergeCell ref="H35:H36"/>
    <mergeCell ref="E37:E42"/>
    <mergeCell ref="H37:H42"/>
    <mergeCell ref="B42:D42"/>
    <mergeCell ref="B41:D41"/>
    <mergeCell ref="B38:D38"/>
    <mergeCell ref="B46:D46"/>
    <mergeCell ref="B54:D54"/>
    <mergeCell ref="B44:D44"/>
    <mergeCell ref="B45:D45"/>
    <mergeCell ref="B53:D53"/>
    <mergeCell ref="B39:D39"/>
    <mergeCell ref="B37:D37"/>
    <mergeCell ref="B40:D40"/>
    <mergeCell ref="B69:C69"/>
    <mergeCell ref="B61:C61"/>
    <mergeCell ref="B67:C67"/>
    <mergeCell ref="B62:C62"/>
    <mergeCell ref="B66:C66"/>
    <mergeCell ref="B68:C68"/>
    <mergeCell ref="B63:C63"/>
    <mergeCell ref="B55:D55"/>
    <mergeCell ref="A58:B59"/>
    <mergeCell ref="D58:D59"/>
    <mergeCell ref="B47:D47"/>
    <mergeCell ref="B51:D51"/>
    <mergeCell ref="B50:D50"/>
    <mergeCell ref="A4:B4"/>
    <mergeCell ref="A7:B7"/>
    <mergeCell ref="D7:G7"/>
    <mergeCell ref="B29:D29"/>
    <mergeCell ref="B20:C20"/>
    <mergeCell ref="B21:C21"/>
    <mergeCell ref="B22:C22"/>
    <mergeCell ref="D11:D12"/>
    <mergeCell ref="E11:E12"/>
    <mergeCell ref="F11:F12"/>
    <mergeCell ref="B14:C14"/>
    <mergeCell ref="B15:C15"/>
    <mergeCell ref="A29:A30"/>
    <mergeCell ref="E29:E30"/>
    <mergeCell ref="F29:F30"/>
    <mergeCell ref="G29:G30"/>
    <mergeCell ref="A11:B12"/>
    <mergeCell ref="B17:C17"/>
    <mergeCell ref="B19:C19"/>
    <mergeCell ref="B16:C16"/>
    <mergeCell ref="B96:D96"/>
    <mergeCell ref="B99:D99"/>
    <mergeCell ref="F93:F94"/>
    <mergeCell ref="G93:G94"/>
    <mergeCell ref="H93:H94"/>
    <mergeCell ref="A95:A96"/>
    <mergeCell ref="E95:E96"/>
    <mergeCell ref="F95:F96"/>
    <mergeCell ref="G95:G96"/>
    <mergeCell ref="H95:H96"/>
    <mergeCell ref="A93:A94"/>
    <mergeCell ref="A98:A99"/>
    <mergeCell ref="B98:D98"/>
    <mergeCell ref="E98:E99"/>
    <mergeCell ref="F98:F99"/>
    <mergeCell ref="G98:G99"/>
    <mergeCell ref="H98:H99"/>
    <mergeCell ref="B151:C151"/>
    <mergeCell ref="E153:F153"/>
    <mergeCell ref="E154:F154"/>
    <mergeCell ref="H146:H147"/>
    <mergeCell ref="B150:C150"/>
    <mergeCell ref="A152:A153"/>
    <mergeCell ref="B152:C153"/>
    <mergeCell ref="E152:F152"/>
    <mergeCell ref="G152:G153"/>
    <mergeCell ref="H152:H153"/>
    <mergeCell ref="A154:A157"/>
    <mergeCell ref="B154:C157"/>
    <mergeCell ref="G154:G157"/>
    <mergeCell ref="E156:F156"/>
    <mergeCell ref="E157:F157"/>
    <mergeCell ref="E155:F155"/>
    <mergeCell ref="H154:H157"/>
    <mergeCell ref="G213:G214"/>
    <mergeCell ref="H213:H214"/>
    <mergeCell ref="B217:C217"/>
    <mergeCell ref="B228:D228"/>
    <mergeCell ref="B230:D230"/>
    <mergeCell ref="B231:D231"/>
    <mergeCell ref="B229:D229"/>
    <mergeCell ref="I154:I158"/>
    <mergeCell ref="B171:C171"/>
    <mergeCell ref="B172:C172"/>
    <mergeCell ref="B168:C168"/>
    <mergeCell ref="B209:C209"/>
    <mergeCell ref="B210:C210"/>
    <mergeCell ref="B205:C205"/>
    <mergeCell ref="B206:C206"/>
    <mergeCell ref="B204:C204"/>
    <mergeCell ref="H199:H200"/>
    <mergeCell ref="B203:C203"/>
    <mergeCell ref="B208:C208"/>
    <mergeCell ref="G199:G200"/>
    <mergeCell ref="H165:H166"/>
    <mergeCell ref="B216:C216"/>
    <mergeCell ref="A224:B224"/>
    <mergeCell ref="B227:D227"/>
  </mergeCells>
  <dataValidations count="3">
    <dataValidation type="list" allowBlank="1" showInputMessage="1" showErrorMessage="1" sqref="A7" xr:uid="{8338F9D7-B160-40DE-87A5-2A69D23C79DC}">
      <formula1>$K$1:$K$7</formula1>
    </dataValidation>
    <dataValidation type="list" allowBlank="1" showInputMessage="1" showErrorMessage="1" sqref="E233" xr:uid="{13459E5E-C8FB-4CBA-A0F3-3E47F19A0432}">
      <formula1>$K$233:$K$237</formula1>
    </dataValidation>
    <dataValidation type="list" allowBlank="1" showInputMessage="1" showErrorMessage="1" sqref="F143:G143" xr:uid="{ED214E65-9CB6-47AE-A885-037E85DA6293}">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Summary!A83</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596">
        <f>IFERROR(SUM(F19+G91+G93+G95+G98+G101+G102+G103+G104+G105),0)</f>
        <v>0</v>
      </c>
      <c r="D241" s="314" t="s">
        <v>282</v>
      </c>
      <c r="E241" s="597"/>
      <c r="F241" s="314" t="s">
        <v>283</v>
      </c>
      <c r="G241" s="59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hhmrKh9bYkd0WaPWOgJHu1OKzl5LNvMDiQnKWUeaKYl8XpL4CKinFxJfM/+LYC1w9VUEktFWDUuskN/vtRt3EQ==" saltValue="fCPPFKUHQEyybXybPzywmQ==" spinCount="100000" sheet="1" selectLockedCells="1"/>
  <mergeCells count="228">
    <mergeCell ref="B227:D227"/>
    <mergeCell ref="B233:D233"/>
    <mergeCell ref="D238:F239"/>
    <mergeCell ref="G199:G200"/>
    <mergeCell ref="H199:H200"/>
    <mergeCell ref="B203:C203"/>
    <mergeCell ref="B208:C208"/>
    <mergeCell ref="A213:B214"/>
    <mergeCell ref="C213:C214"/>
    <mergeCell ref="D213:D214"/>
    <mergeCell ref="E213:F213"/>
    <mergeCell ref="G213:G214"/>
    <mergeCell ref="H213:H214"/>
    <mergeCell ref="B204:C204"/>
    <mergeCell ref="E199:F199"/>
    <mergeCell ref="B230:D230"/>
    <mergeCell ref="B231:D231"/>
    <mergeCell ref="B209:C209"/>
    <mergeCell ref="B210:C210"/>
    <mergeCell ref="B229:D229"/>
    <mergeCell ref="B217:C217"/>
    <mergeCell ref="B228:D228"/>
    <mergeCell ref="B226:D226"/>
    <mergeCell ref="B205:C205"/>
    <mergeCell ref="I154:I158"/>
    <mergeCell ref="A158:A159"/>
    <mergeCell ref="B158:C159"/>
    <mergeCell ref="B162:C162"/>
    <mergeCell ref="A165:A166"/>
    <mergeCell ref="B165:C165"/>
    <mergeCell ref="D165:D166"/>
    <mergeCell ref="E165:E166"/>
    <mergeCell ref="F165:F166"/>
    <mergeCell ref="G165:G166"/>
    <mergeCell ref="H165:H166"/>
    <mergeCell ref="B163:C163"/>
    <mergeCell ref="B166:C166"/>
    <mergeCell ref="B160:C160"/>
    <mergeCell ref="A126:A127"/>
    <mergeCell ref="B126:C126"/>
    <mergeCell ref="D126:D127"/>
    <mergeCell ref="E126:E127"/>
    <mergeCell ref="F126:F127"/>
    <mergeCell ref="G126:G127"/>
    <mergeCell ref="H126:H127"/>
    <mergeCell ref="B124:C124"/>
    <mergeCell ref="B127:C127"/>
    <mergeCell ref="F29:F30"/>
    <mergeCell ref="A93:A94"/>
    <mergeCell ref="B93:D93"/>
    <mergeCell ref="E93:E94"/>
    <mergeCell ref="F93:F94"/>
    <mergeCell ref="G93:G94"/>
    <mergeCell ref="H93:H94"/>
    <mergeCell ref="A95:A96"/>
    <mergeCell ref="E95:E96"/>
    <mergeCell ref="F95:F96"/>
    <mergeCell ref="G95:G96"/>
    <mergeCell ref="H95:H96"/>
    <mergeCell ref="H58:H59"/>
    <mergeCell ref="B64:C64"/>
    <mergeCell ref="D66:D69"/>
    <mergeCell ref="B74:C74"/>
    <mergeCell ref="B80:C80"/>
    <mergeCell ref="B94:D94"/>
    <mergeCell ref="B95:D95"/>
    <mergeCell ref="E71:F71"/>
    <mergeCell ref="B75:C75"/>
    <mergeCell ref="B81:C81"/>
    <mergeCell ref="B70:C70"/>
    <mergeCell ref="B71:C71"/>
    <mergeCell ref="B130:C130"/>
    <mergeCell ref="G29:G30"/>
    <mergeCell ref="H29:H30"/>
    <mergeCell ref="B30:D30"/>
    <mergeCell ref="B32:D32"/>
    <mergeCell ref="B34:D34"/>
    <mergeCell ref="B129:C129"/>
    <mergeCell ref="B133:C133"/>
    <mergeCell ref="F140:G140"/>
    <mergeCell ref="B47:D47"/>
    <mergeCell ref="B51:D51"/>
    <mergeCell ref="B55:D55"/>
    <mergeCell ref="B46:D46"/>
    <mergeCell ref="B50:D50"/>
    <mergeCell ref="B137:C137"/>
    <mergeCell ref="B135:C135"/>
    <mergeCell ref="B136:C136"/>
    <mergeCell ref="A140:B140"/>
    <mergeCell ref="A35:A36"/>
    <mergeCell ref="B35:D36"/>
    <mergeCell ref="E35:E36"/>
    <mergeCell ref="H35:H36"/>
    <mergeCell ref="A29:A30"/>
    <mergeCell ref="E29:E30"/>
    <mergeCell ref="D142:D143"/>
    <mergeCell ref="E142:E143"/>
    <mergeCell ref="F142:G142"/>
    <mergeCell ref="A146:B147"/>
    <mergeCell ref="C146:C147"/>
    <mergeCell ref="D146:D147"/>
    <mergeCell ref="E146:F146"/>
    <mergeCell ref="G146:G147"/>
    <mergeCell ref="B150:C150"/>
    <mergeCell ref="F143:G143"/>
    <mergeCell ref="B73:C73"/>
    <mergeCell ref="B77:C77"/>
    <mergeCell ref="B79:C79"/>
    <mergeCell ref="B91:D91"/>
    <mergeCell ref="B61:C61"/>
    <mergeCell ref="B67:C67"/>
    <mergeCell ref="B62:C62"/>
    <mergeCell ref="A58:B59"/>
    <mergeCell ref="D58:D59"/>
    <mergeCell ref="A11:B12"/>
    <mergeCell ref="B17:C17"/>
    <mergeCell ref="B19:C19"/>
    <mergeCell ref="B109:D109"/>
    <mergeCell ref="B102:D102"/>
    <mergeCell ref="B41:D41"/>
    <mergeCell ref="E37:E42"/>
    <mergeCell ref="H37:H42"/>
    <mergeCell ref="B42:D42"/>
    <mergeCell ref="B39:D39"/>
    <mergeCell ref="B40:D40"/>
    <mergeCell ref="B38:D38"/>
    <mergeCell ref="E58:F58"/>
    <mergeCell ref="G58:G59"/>
    <mergeCell ref="E98:E99"/>
    <mergeCell ref="F98:F99"/>
    <mergeCell ref="G98:G99"/>
    <mergeCell ref="H98:H99"/>
    <mergeCell ref="B101:D101"/>
    <mergeCell ref="B45:D45"/>
    <mergeCell ref="B53:D53"/>
    <mergeCell ref="B54:D54"/>
    <mergeCell ref="B65:C65"/>
    <mergeCell ref="B99:D99"/>
    <mergeCell ref="A4:B4"/>
    <mergeCell ref="A7:B7"/>
    <mergeCell ref="D7:G7"/>
    <mergeCell ref="B134:C134"/>
    <mergeCell ref="B20:C20"/>
    <mergeCell ref="B21:C21"/>
    <mergeCell ref="B29:D29"/>
    <mergeCell ref="B69:C69"/>
    <mergeCell ref="B44:D44"/>
    <mergeCell ref="B37:D37"/>
    <mergeCell ref="B63:C63"/>
    <mergeCell ref="B68:C68"/>
    <mergeCell ref="B66:C66"/>
    <mergeCell ref="B22:C22"/>
    <mergeCell ref="D11:D12"/>
    <mergeCell ref="E11:E12"/>
    <mergeCell ref="F11:F12"/>
    <mergeCell ref="B14:C14"/>
    <mergeCell ref="B15:C15"/>
    <mergeCell ref="B16:C16"/>
    <mergeCell ref="B96:D96"/>
    <mergeCell ref="B105:D105"/>
    <mergeCell ref="A98:A99"/>
    <mergeCell ref="B98:D98"/>
    <mergeCell ref="R101:R102"/>
    <mergeCell ref="B110:D110"/>
    <mergeCell ref="B114:D114"/>
    <mergeCell ref="B108:D108"/>
    <mergeCell ref="B112:D112"/>
    <mergeCell ref="B120:C120"/>
    <mergeCell ref="A122:A123"/>
    <mergeCell ref="B122:C122"/>
    <mergeCell ref="D122:D123"/>
    <mergeCell ref="E122:E123"/>
    <mergeCell ref="F122:F123"/>
    <mergeCell ref="G122:G123"/>
    <mergeCell ref="B113:D113"/>
    <mergeCell ref="B123:C123"/>
    <mergeCell ref="H122:H123"/>
    <mergeCell ref="B103:D103"/>
    <mergeCell ref="B104:D104"/>
    <mergeCell ref="H146:H147"/>
    <mergeCell ref="B151:C151"/>
    <mergeCell ref="E155:F155"/>
    <mergeCell ref="E156:F156"/>
    <mergeCell ref="E153:F153"/>
    <mergeCell ref="E154:F154"/>
    <mergeCell ref="G152:G153"/>
    <mergeCell ref="H152:H153"/>
    <mergeCell ref="A154:A157"/>
    <mergeCell ref="B154:C157"/>
    <mergeCell ref="G154:G157"/>
    <mergeCell ref="H154:H157"/>
    <mergeCell ref="E157:F157"/>
    <mergeCell ref="A152:A153"/>
    <mergeCell ref="B152:C153"/>
    <mergeCell ref="E152:F152"/>
    <mergeCell ref="B171:C171"/>
    <mergeCell ref="A167:A168"/>
    <mergeCell ref="D167:D168"/>
    <mergeCell ref="E167:E168"/>
    <mergeCell ref="F167:F168"/>
    <mergeCell ref="G167:G168"/>
    <mergeCell ref="H167:H168"/>
    <mergeCell ref="B170:C170"/>
    <mergeCell ref="B172:C172"/>
    <mergeCell ref="B167:C167"/>
    <mergeCell ref="B168:C168"/>
    <mergeCell ref="B179:C179"/>
    <mergeCell ref="B180:C180"/>
    <mergeCell ref="A175:B176"/>
    <mergeCell ref="C175:C176"/>
    <mergeCell ref="D175:D176"/>
    <mergeCell ref="E175:F175"/>
    <mergeCell ref="G175:G176"/>
    <mergeCell ref="H175:H176"/>
    <mergeCell ref="B178:C178"/>
    <mergeCell ref="E180:F180"/>
    <mergeCell ref="D199:D200"/>
    <mergeCell ref="B216:C216"/>
    <mergeCell ref="A224:B224"/>
    <mergeCell ref="B206:C206"/>
    <mergeCell ref="B195:C195"/>
    <mergeCell ref="B196:C196"/>
    <mergeCell ref="A187:B187"/>
    <mergeCell ref="B190:C190"/>
    <mergeCell ref="B192:C192"/>
    <mergeCell ref="B194:C194"/>
    <mergeCell ref="A199:B200"/>
    <mergeCell ref="C199:C200"/>
  </mergeCells>
  <dataValidations count="3">
    <dataValidation type="list" allowBlank="1" showInputMessage="1" showErrorMessage="1" sqref="A7" xr:uid="{793AD4E0-714B-42C7-B8A4-B65C54CDFCC3}">
      <formula1>$K$1:$K$7</formula1>
    </dataValidation>
    <dataValidation type="list" allowBlank="1" showInputMessage="1" showErrorMessage="1" sqref="E233" xr:uid="{E1D013F6-6BA0-4523-82BB-4DE6C68A9901}">
      <formula1>$K$233:$K$237</formula1>
    </dataValidation>
    <dataValidation type="list" allowBlank="1" showInputMessage="1" showErrorMessage="1" sqref="F143:G143" xr:uid="{CB3F0527-0FF1-4EC6-A040-A5BE3D6CC3C7}">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Summary!A84</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300"/>
      <c r="H14" s="289"/>
      <c r="I14" s="142" t="s">
        <v>141</v>
      </c>
      <c r="K14" s="146" t="str">
        <f>IF(F14&lt;65%,"Min. 65% coverage"," ")</f>
        <v>Min. 65% coverage</v>
      </c>
    </row>
    <row r="15" spans="1:16" ht="30.75" customHeight="1">
      <c r="A15" s="365">
        <v>2</v>
      </c>
      <c r="B15" s="987" t="s">
        <v>374</v>
      </c>
      <c r="C15" s="850"/>
      <c r="D15" s="144" t="s">
        <v>50</v>
      </c>
      <c r="E15" s="25" t="s">
        <v>49</v>
      </c>
      <c r="F15" s="521"/>
      <c r="G15" s="300"/>
      <c r="H15" s="278"/>
      <c r="I15" s="142" t="s">
        <v>142</v>
      </c>
      <c r="K15" s="146" t="str">
        <f>IF(F15&lt;65%,"Min. 80% coverage"," ")</f>
        <v>Min. 80% coverage</v>
      </c>
    </row>
    <row r="16" spans="1:16" ht="15" customHeight="1">
      <c r="A16" s="365">
        <v>3</v>
      </c>
      <c r="B16" s="987" t="s">
        <v>373</v>
      </c>
      <c r="C16" s="850"/>
      <c r="D16" s="144" t="s">
        <v>50</v>
      </c>
      <c r="E16" s="25" t="s">
        <v>49</v>
      </c>
      <c r="F16" s="521"/>
      <c r="G16" s="300"/>
      <c r="H16" s="362"/>
      <c r="I16" s="3" t="s">
        <v>141</v>
      </c>
      <c r="K16" s="146" t="str">
        <f>IF(F16&lt;65%,"Min. 65% coverage"," ")</f>
        <v>Min. 65% coverage</v>
      </c>
    </row>
    <row r="17" spans="1:19">
      <c r="A17" s="365">
        <v>4</v>
      </c>
      <c r="B17" s="885" t="s">
        <v>189</v>
      </c>
      <c r="C17" s="883"/>
      <c r="D17" s="141" t="s">
        <v>3</v>
      </c>
      <c r="E17" s="25" t="s">
        <v>49</v>
      </c>
      <c r="F17" s="521"/>
      <c r="G17" s="300"/>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300"/>
      <c r="H19" s="362"/>
      <c r="I19" s="3" t="s">
        <v>142</v>
      </c>
      <c r="K19" s="146" t="str">
        <f>IF($A$7=$K$2,IF(E19=0,"Please input wall length"," ")," ")</f>
        <v>Please input wall length</v>
      </c>
    </row>
    <row r="20" spans="1:19">
      <c r="A20" s="367">
        <v>6</v>
      </c>
      <c r="B20" s="987" t="s">
        <v>287</v>
      </c>
      <c r="C20" s="850"/>
      <c r="D20" s="184" t="s">
        <v>50</v>
      </c>
      <c r="E20" s="25" t="s">
        <v>49</v>
      </c>
      <c r="F20" s="24"/>
      <c r="G20" s="300"/>
      <c r="H20" s="362"/>
      <c r="I20" s="3" t="s">
        <v>142</v>
      </c>
      <c r="K20" s="146" t="str">
        <f>IF($A$7=$K$2,IF(F20&lt;65%,"Min. 65% coverage"," ")," ")</f>
        <v>Min. 65% coverage</v>
      </c>
    </row>
    <row r="21" spans="1:19">
      <c r="A21" s="367">
        <v>7</v>
      </c>
      <c r="B21" s="885" t="s">
        <v>304</v>
      </c>
      <c r="C21" s="883"/>
      <c r="D21" s="144" t="s">
        <v>50</v>
      </c>
      <c r="E21" s="25" t="s">
        <v>49</v>
      </c>
      <c r="F21" s="521"/>
      <c r="G21" s="300"/>
      <c r="H21" s="362"/>
      <c r="I21" s="3" t="s">
        <v>141</v>
      </c>
      <c r="K21" s="146" t="str">
        <f>IF($A$7=$K$2,IF(F21&lt;65%,"Min. 65% coverage"," ")," ")</f>
        <v>Min. 65% coverage</v>
      </c>
    </row>
    <row r="22" spans="1:19">
      <c r="A22" s="367" t="s">
        <v>306</v>
      </c>
      <c r="B22" s="885" t="s">
        <v>305</v>
      </c>
      <c r="C22" s="883"/>
      <c r="D22" s="144" t="s">
        <v>50</v>
      </c>
      <c r="E22" s="25" t="s">
        <v>49</v>
      </c>
      <c r="F22" s="521"/>
      <c r="G22" s="300"/>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T//VSRNLOYqC65zF4Yv+zMeeWNGbQQLypT53rKOp5U+QFowBLBBDozfI+UCkWfjajUsjdbeCgHF0EhTb6KsOeA==" saltValue="7VwbZ6WY8WXPe5fS8ibJyQ==" spinCount="100000" sheet="1" selectLockedCells="1"/>
  <mergeCells count="228">
    <mergeCell ref="B227:D227"/>
    <mergeCell ref="B233:D233"/>
    <mergeCell ref="D238:F239"/>
    <mergeCell ref="G199:G200"/>
    <mergeCell ref="H199:H200"/>
    <mergeCell ref="B203:C203"/>
    <mergeCell ref="B208:C208"/>
    <mergeCell ref="A213:B214"/>
    <mergeCell ref="C213:C214"/>
    <mergeCell ref="D213:D214"/>
    <mergeCell ref="E213:F213"/>
    <mergeCell ref="G213:G214"/>
    <mergeCell ref="H213:H214"/>
    <mergeCell ref="B204:C204"/>
    <mergeCell ref="E199:F199"/>
    <mergeCell ref="B230:D230"/>
    <mergeCell ref="B231:D231"/>
    <mergeCell ref="B209:C209"/>
    <mergeCell ref="B210:C210"/>
    <mergeCell ref="B229:D229"/>
    <mergeCell ref="B217:C217"/>
    <mergeCell ref="B228:D228"/>
    <mergeCell ref="B226:D226"/>
    <mergeCell ref="B205:C205"/>
    <mergeCell ref="I154:I158"/>
    <mergeCell ref="A158:A159"/>
    <mergeCell ref="B158:C159"/>
    <mergeCell ref="B162:C162"/>
    <mergeCell ref="A165:A166"/>
    <mergeCell ref="B165:C165"/>
    <mergeCell ref="D165:D166"/>
    <mergeCell ref="E165:E166"/>
    <mergeCell ref="F165:F166"/>
    <mergeCell ref="G165:G166"/>
    <mergeCell ref="H165:H166"/>
    <mergeCell ref="B163:C163"/>
    <mergeCell ref="B166:C166"/>
    <mergeCell ref="B160:C160"/>
    <mergeCell ref="A126:A127"/>
    <mergeCell ref="B126:C126"/>
    <mergeCell ref="D126:D127"/>
    <mergeCell ref="E126:E127"/>
    <mergeCell ref="F126:F127"/>
    <mergeCell ref="G126:G127"/>
    <mergeCell ref="H126:H127"/>
    <mergeCell ref="B124:C124"/>
    <mergeCell ref="B127:C127"/>
    <mergeCell ref="F29:F30"/>
    <mergeCell ref="A93:A94"/>
    <mergeCell ref="B93:D93"/>
    <mergeCell ref="E93:E94"/>
    <mergeCell ref="F93:F94"/>
    <mergeCell ref="G93:G94"/>
    <mergeCell ref="H93:H94"/>
    <mergeCell ref="A95:A96"/>
    <mergeCell ref="E95:E96"/>
    <mergeCell ref="F95:F96"/>
    <mergeCell ref="G95:G96"/>
    <mergeCell ref="H95:H96"/>
    <mergeCell ref="H58:H59"/>
    <mergeCell ref="B64:C64"/>
    <mergeCell ref="D66:D69"/>
    <mergeCell ref="B74:C74"/>
    <mergeCell ref="B80:C80"/>
    <mergeCell ref="B94:D94"/>
    <mergeCell ref="B95:D95"/>
    <mergeCell ref="E71:F71"/>
    <mergeCell ref="B75:C75"/>
    <mergeCell ref="B81:C81"/>
    <mergeCell ref="B70:C70"/>
    <mergeCell ref="B71:C71"/>
    <mergeCell ref="B130:C130"/>
    <mergeCell ref="G29:G30"/>
    <mergeCell ref="H29:H30"/>
    <mergeCell ref="B30:D30"/>
    <mergeCell ref="B32:D32"/>
    <mergeCell ref="B34:D34"/>
    <mergeCell ref="B129:C129"/>
    <mergeCell ref="B133:C133"/>
    <mergeCell ref="F140:G140"/>
    <mergeCell ref="B47:D47"/>
    <mergeCell ref="B51:D51"/>
    <mergeCell ref="B55:D55"/>
    <mergeCell ref="B46:D46"/>
    <mergeCell ref="B50:D50"/>
    <mergeCell ref="B137:C137"/>
    <mergeCell ref="B135:C135"/>
    <mergeCell ref="B136:C136"/>
    <mergeCell ref="A140:B140"/>
    <mergeCell ref="A35:A36"/>
    <mergeCell ref="B35:D36"/>
    <mergeCell ref="E35:E36"/>
    <mergeCell ref="H35:H36"/>
    <mergeCell ref="A29:A30"/>
    <mergeCell ref="E29:E30"/>
    <mergeCell ref="D142:D143"/>
    <mergeCell ref="E142:E143"/>
    <mergeCell ref="F142:G142"/>
    <mergeCell ref="A146:B147"/>
    <mergeCell ref="C146:C147"/>
    <mergeCell ref="D146:D147"/>
    <mergeCell ref="E146:F146"/>
    <mergeCell ref="G146:G147"/>
    <mergeCell ref="B150:C150"/>
    <mergeCell ref="F143:G143"/>
    <mergeCell ref="B73:C73"/>
    <mergeCell ref="B77:C77"/>
    <mergeCell ref="B79:C79"/>
    <mergeCell ref="B91:D91"/>
    <mergeCell ref="B61:C61"/>
    <mergeCell ref="B67:C67"/>
    <mergeCell ref="B62:C62"/>
    <mergeCell ref="A58:B59"/>
    <mergeCell ref="D58:D59"/>
    <mergeCell ref="A11:B12"/>
    <mergeCell ref="B17:C17"/>
    <mergeCell ref="B19:C19"/>
    <mergeCell ref="B109:D109"/>
    <mergeCell ref="B102:D102"/>
    <mergeCell ref="B41:D41"/>
    <mergeCell ref="E37:E42"/>
    <mergeCell ref="H37:H42"/>
    <mergeCell ref="B42:D42"/>
    <mergeCell ref="B39:D39"/>
    <mergeCell ref="B40:D40"/>
    <mergeCell ref="B38:D38"/>
    <mergeCell ref="E58:F58"/>
    <mergeCell ref="G58:G59"/>
    <mergeCell ref="E98:E99"/>
    <mergeCell ref="F98:F99"/>
    <mergeCell ref="G98:G99"/>
    <mergeCell ref="H98:H99"/>
    <mergeCell ref="B101:D101"/>
    <mergeCell ref="B45:D45"/>
    <mergeCell ref="B53:D53"/>
    <mergeCell ref="B54:D54"/>
    <mergeCell ref="B65:C65"/>
    <mergeCell ref="B99:D99"/>
    <mergeCell ref="A4:B4"/>
    <mergeCell ref="D7:G7"/>
    <mergeCell ref="A7:B7"/>
    <mergeCell ref="B134:C134"/>
    <mergeCell ref="B20:C20"/>
    <mergeCell ref="B21:C21"/>
    <mergeCell ref="B29:D29"/>
    <mergeCell ref="B69:C69"/>
    <mergeCell ref="B44:D44"/>
    <mergeCell ref="B37:D37"/>
    <mergeCell ref="B63:C63"/>
    <mergeCell ref="B68:C68"/>
    <mergeCell ref="B66:C66"/>
    <mergeCell ref="B22:C22"/>
    <mergeCell ref="D11:D12"/>
    <mergeCell ref="E11:E12"/>
    <mergeCell ref="F11:F12"/>
    <mergeCell ref="B14:C14"/>
    <mergeCell ref="B15:C15"/>
    <mergeCell ref="B16:C16"/>
    <mergeCell ref="B96:D96"/>
    <mergeCell ref="B105:D105"/>
    <mergeCell ref="A98:A99"/>
    <mergeCell ref="B98:D98"/>
    <mergeCell ref="R101:R102"/>
    <mergeCell ref="B110:D110"/>
    <mergeCell ref="B114:D114"/>
    <mergeCell ref="B108:D108"/>
    <mergeCell ref="B112:D112"/>
    <mergeCell ref="B120:C120"/>
    <mergeCell ref="A122:A123"/>
    <mergeCell ref="B122:C122"/>
    <mergeCell ref="D122:D123"/>
    <mergeCell ref="E122:E123"/>
    <mergeCell ref="F122:F123"/>
    <mergeCell ref="G122:G123"/>
    <mergeCell ref="B113:D113"/>
    <mergeCell ref="B123:C123"/>
    <mergeCell ref="H122:H123"/>
    <mergeCell ref="B103:D103"/>
    <mergeCell ref="B104:D104"/>
    <mergeCell ref="H146:H147"/>
    <mergeCell ref="B151:C151"/>
    <mergeCell ref="E155:F155"/>
    <mergeCell ref="E156:F156"/>
    <mergeCell ref="E153:F153"/>
    <mergeCell ref="E154:F154"/>
    <mergeCell ref="G152:G153"/>
    <mergeCell ref="H152:H153"/>
    <mergeCell ref="A154:A157"/>
    <mergeCell ref="B154:C157"/>
    <mergeCell ref="G154:G157"/>
    <mergeCell ref="H154:H157"/>
    <mergeCell ref="E157:F157"/>
    <mergeCell ref="A152:A153"/>
    <mergeCell ref="B152:C153"/>
    <mergeCell ref="E152:F152"/>
    <mergeCell ref="B171:C171"/>
    <mergeCell ref="A167:A168"/>
    <mergeCell ref="D167:D168"/>
    <mergeCell ref="E167:E168"/>
    <mergeCell ref="F167:F168"/>
    <mergeCell ref="G167:G168"/>
    <mergeCell ref="H167:H168"/>
    <mergeCell ref="B170:C170"/>
    <mergeCell ref="B172:C172"/>
    <mergeCell ref="B167:C167"/>
    <mergeCell ref="B168:C168"/>
    <mergeCell ref="B179:C179"/>
    <mergeCell ref="B180:C180"/>
    <mergeCell ref="A175:B176"/>
    <mergeCell ref="C175:C176"/>
    <mergeCell ref="D175:D176"/>
    <mergeCell ref="E175:F175"/>
    <mergeCell ref="G175:G176"/>
    <mergeCell ref="H175:H176"/>
    <mergeCell ref="B178:C178"/>
    <mergeCell ref="E180:F180"/>
    <mergeCell ref="D199:D200"/>
    <mergeCell ref="B216:C216"/>
    <mergeCell ref="A224:B224"/>
    <mergeCell ref="B206:C206"/>
    <mergeCell ref="B195:C195"/>
    <mergeCell ref="B196:C196"/>
    <mergeCell ref="A187:B187"/>
    <mergeCell ref="B190:C190"/>
    <mergeCell ref="B192:C192"/>
    <mergeCell ref="B194:C194"/>
    <mergeCell ref="A199:B200"/>
    <mergeCell ref="C199:C200"/>
  </mergeCells>
  <dataValidations count="3">
    <dataValidation type="list" allowBlank="1" showInputMessage="1" showErrorMessage="1" sqref="A7" xr:uid="{9576AA9A-F655-4FD0-B45D-7C896779800B}">
      <formula1>$K$1:$K$7</formula1>
    </dataValidation>
    <dataValidation type="list" allowBlank="1" showInputMessage="1" showErrorMessage="1" sqref="E233" xr:uid="{18B22107-454B-4245-BD98-B6B01115F8F8}">
      <formula1>$K$233:$K$237</formula1>
    </dataValidation>
    <dataValidation type="list" allowBlank="1" showInputMessage="1" showErrorMessage="1" sqref="F143:G143" xr:uid="{1DCD3D51-F458-4330-BC43-30B160C321F0}">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Summary!A85</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9Cxb+p3vuMdEcyUxhNAbiyAkvL1ONVVtNyON23w3EcjzPLGhmONZ142tmJ9wgRdJ2Ps9zqHHOuM3eMUEBEdT6A==" saltValue="jmAYqkxuQW6943xK1FkUUw==" spinCount="100000" sheet="1" selectLockedCells="1"/>
  <mergeCells count="228">
    <mergeCell ref="B233:D233"/>
    <mergeCell ref="D238:F239"/>
    <mergeCell ref="B170:C170"/>
    <mergeCell ref="A175:B176"/>
    <mergeCell ref="C175:C176"/>
    <mergeCell ref="D175:D176"/>
    <mergeCell ref="E175:F175"/>
    <mergeCell ref="G175:G176"/>
    <mergeCell ref="H175:H176"/>
    <mergeCell ref="B178:C178"/>
    <mergeCell ref="E180:F180"/>
    <mergeCell ref="B171:C171"/>
    <mergeCell ref="B172:C172"/>
    <mergeCell ref="B179:C179"/>
    <mergeCell ref="B180:C180"/>
    <mergeCell ref="B195:C195"/>
    <mergeCell ref="B196:C196"/>
    <mergeCell ref="A187:B187"/>
    <mergeCell ref="B190:C190"/>
    <mergeCell ref="B192:C192"/>
    <mergeCell ref="B194:C194"/>
    <mergeCell ref="B217:C217"/>
    <mergeCell ref="B209:C209"/>
    <mergeCell ref="B210:C210"/>
    <mergeCell ref="B162:C162"/>
    <mergeCell ref="A165:A166"/>
    <mergeCell ref="B165:C165"/>
    <mergeCell ref="D165:D166"/>
    <mergeCell ref="E165:E166"/>
    <mergeCell ref="F165:F166"/>
    <mergeCell ref="G165:G166"/>
    <mergeCell ref="H165:H166"/>
    <mergeCell ref="B160:C160"/>
    <mergeCell ref="B163:C163"/>
    <mergeCell ref="A154:A157"/>
    <mergeCell ref="B154:C157"/>
    <mergeCell ref="G154:G157"/>
    <mergeCell ref="H154:H157"/>
    <mergeCell ref="E156:F156"/>
    <mergeCell ref="E157:F157"/>
    <mergeCell ref="E155:F155"/>
    <mergeCell ref="I154:I158"/>
    <mergeCell ref="A158:A159"/>
    <mergeCell ref="B158:C159"/>
    <mergeCell ref="E154:F154"/>
    <mergeCell ref="G146:G147"/>
    <mergeCell ref="H146:H147"/>
    <mergeCell ref="B150:C150"/>
    <mergeCell ref="A152:A153"/>
    <mergeCell ref="B152:C153"/>
    <mergeCell ref="E152:F152"/>
    <mergeCell ref="G152:G153"/>
    <mergeCell ref="H152:H153"/>
    <mergeCell ref="B151:C151"/>
    <mergeCell ref="E153:F153"/>
    <mergeCell ref="A122:A123"/>
    <mergeCell ref="B122:C122"/>
    <mergeCell ref="D122:D123"/>
    <mergeCell ref="E122:E123"/>
    <mergeCell ref="F122:F123"/>
    <mergeCell ref="G122:G123"/>
    <mergeCell ref="H122:H123"/>
    <mergeCell ref="B110:D110"/>
    <mergeCell ref="B114:D114"/>
    <mergeCell ref="A93:A94"/>
    <mergeCell ref="B93:D93"/>
    <mergeCell ref="E93:E94"/>
    <mergeCell ref="B80:C80"/>
    <mergeCell ref="A98:A99"/>
    <mergeCell ref="B98:D98"/>
    <mergeCell ref="E98:E99"/>
    <mergeCell ref="R101:R102"/>
    <mergeCell ref="B108:D108"/>
    <mergeCell ref="B103:D103"/>
    <mergeCell ref="B104:D104"/>
    <mergeCell ref="H58:H59"/>
    <mergeCell ref="B54:D54"/>
    <mergeCell ref="B40:D40"/>
    <mergeCell ref="B53:D53"/>
    <mergeCell ref="B45:D45"/>
    <mergeCell ref="B44:D44"/>
    <mergeCell ref="B99:D99"/>
    <mergeCell ref="E71:F71"/>
    <mergeCell ref="B75:C75"/>
    <mergeCell ref="B81:C81"/>
    <mergeCell ref="B96:D96"/>
    <mergeCell ref="B47:D47"/>
    <mergeCell ref="B51:D51"/>
    <mergeCell ref="E58:F58"/>
    <mergeCell ref="G58:G59"/>
    <mergeCell ref="B67:C67"/>
    <mergeCell ref="B66:C66"/>
    <mergeCell ref="B46:D46"/>
    <mergeCell ref="B77:C77"/>
    <mergeCell ref="B79:C79"/>
    <mergeCell ref="B91:D91"/>
    <mergeCell ref="B50:D50"/>
    <mergeCell ref="B64:C64"/>
    <mergeCell ref="D66:D69"/>
    <mergeCell ref="H29:H30"/>
    <mergeCell ref="B30:D30"/>
    <mergeCell ref="B32:D32"/>
    <mergeCell ref="B34:D34"/>
    <mergeCell ref="A35:A36"/>
    <mergeCell ref="B35:D36"/>
    <mergeCell ref="E35:E36"/>
    <mergeCell ref="H35:H36"/>
    <mergeCell ref="E37:E42"/>
    <mergeCell ref="H37:H42"/>
    <mergeCell ref="B42:D42"/>
    <mergeCell ref="A29:A30"/>
    <mergeCell ref="E29:E30"/>
    <mergeCell ref="F29:F30"/>
    <mergeCell ref="G29:G30"/>
    <mergeCell ref="B74:C74"/>
    <mergeCell ref="B63:C63"/>
    <mergeCell ref="B68:C68"/>
    <mergeCell ref="B69:C69"/>
    <mergeCell ref="B62:C62"/>
    <mergeCell ref="A58:B59"/>
    <mergeCell ref="D58:D59"/>
    <mergeCell ref="B65:C65"/>
    <mergeCell ref="B70:C70"/>
    <mergeCell ref="B71:C71"/>
    <mergeCell ref="B73:C73"/>
    <mergeCell ref="B17:C17"/>
    <mergeCell ref="B19:C19"/>
    <mergeCell ref="B109:D109"/>
    <mergeCell ref="A4:B4"/>
    <mergeCell ref="A7:B7"/>
    <mergeCell ref="D7:G7"/>
    <mergeCell ref="D11:D12"/>
    <mergeCell ref="E11:E12"/>
    <mergeCell ref="F11:F12"/>
    <mergeCell ref="B14:C14"/>
    <mergeCell ref="B15:C15"/>
    <mergeCell ref="B16:C16"/>
    <mergeCell ref="A11:B12"/>
    <mergeCell ref="B20:C20"/>
    <mergeCell ref="B21:C21"/>
    <mergeCell ref="B29:D29"/>
    <mergeCell ref="B37:D37"/>
    <mergeCell ref="B41:D41"/>
    <mergeCell ref="B38:D38"/>
    <mergeCell ref="B39:D39"/>
    <mergeCell ref="B22:C22"/>
    <mergeCell ref="B55:D55"/>
    <mergeCell ref="A95:A96"/>
    <mergeCell ref="B61:C61"/>
    <mergeCell ref="B124:C124"/>
    <mergeCell ref="B127:C127"/>
    <mergeCell ref="B94:D94"/>
    <mergeCell ref="B95:D95"/>
    <mergeCell ref="F93:F94"/>
    <mergeCell ref="G93:G94"/>
    <mergeCell ref="H93:H94"/>
    <mergeCell ref="E95:E96"/>
    <mergeCell ref="F95:F96"/>
    <mergeCell ref="G95:G96"/>
    <mergeCell ref="H95:H96"/>
    <mergeCell ref="H126:H127"/>
    <mergeCell ref="F98:F99"/>
    <mergeCell ref="G98:G99"/>
    <mergeCell ref="H98:H99"/>
    <mergeCell ref="B101:D101"/>
    <mergeCell ref="B105:D105"/>
    <mergeCell ref="B102:D102"/>
    <mergeCell ref="B113:D113"/>
    <mergeCell ref="B123:C123"/>
    <mergeCell ref="B112:D112"/>
    <mergeCell ref="B120:C120"/>
    <mergeCell ref="H167:H168"/>
    <mergeCell ref="B130:C130"/>
    <mergeCell ref="B137:C137"/>
    <mergeCell ref="F143:G143"/>
    <mergeCell ref="B134:C134"/>
    <mergeCell ref="A126:A127"/>
    <mergeCell ref="B126:C126"/>
    <mergeCell ref="D126:D127"/>
    <mergeCell ref="E126:E127"/>
    <mergeCell ref="F126:F127"/>
    <mergeCell ref="G126:G127"/>
    <mergeCell ref="B129:C129"/>
    <mergeCell ref="B133:C133"/>
    <mergeCell ref="A140:B140"/>
    <mergeCell ref="F140:G140"/>
    <mergeCell ref="D142:D143"/>
    <mergeCell ref="E142:E143"/>
    <mergeCell ref="F142:G142"/>
    <mergeCell ref="B135:C135"/>
    <mergeCell ref="B136:C136"/>
    <mergeCell ref="A146:B147"/>
    <mergeCell ref="C146:C147"/>
    <mergeCell ref="D146:D147"/>
    <mergeCell ref="E146:F146"/>
    <mergeCell ref="G199:G200"/>
    <mergeCell ref="B167:C167"/>
    <mergeCell ref="B166:C166"/>
    <mergeCell ref="B168:C168"/>
    <mergeCell ref="A167:A168"/>
    <mergeCell ref="D167:D168"/>
    <mergeCell ref="E167:E168"/>
    <mergeCell ref="F167:F168"/>
    <mergeCell ref="G167:G168"/>
    <mergeCell ref="B226:D226"/>
    <mergeCell ref="H199:H200"/>
    <mergeCell ref="B203:C203"/>
    <mergeCell ref="B208:C208"/>
    <mergeCell ref="B228:D228"/>
    <mergeCell ref="B230:D230"/>
    <mergeCell ref="B231:D231"/>
    <mergeCell ref="B229:D229"/>
    <mergeCell ref="A213:B214"/>
    <mergeCell ref="C213:C214"/>
    <mergeCell ref="D213:D214"/>
    <mergeCell ref="E213:F213"/>
    <mergeCell ref="G213:G214"/>
    <mergeCell ref="H213:H214"/>
    <mergeCell ref="A224:B224"/>
    <mergeCell ref="B227:D227"/>
    <mergeCell ref="B204:C204"/>
    <mergeCell ref="B205:C205"/>
    <mergeCell ref="B206:C206"/>
    <mergeCell ref="A199:B200"/>
    <mergeCell ref="C199:C200"/>
    <mergeCell ref="B216:C216"/>
    <mergeCell ref="D199:D200"/>
    <mergeCell ref="E199:F199"/>
  </mergeCells>
  <dataValidations count="3">
    <dataValidation type="list" allowBlank="1" showInputMessage="1" showErrorMessage="1" sqref="A7" xr:uid="{DC1F592E-CF6D-4E90-B7D3-E8EAF0CC6D6F}">
      <formula1>$K$1:$K$7</formula1>
    </dataValidation>
    <dataValidation type="list" allowBlank="1" showInputMessage="1" showErrorMessage="1" sqref="E233" xr:uid="{EBB06D36-A5DD-4B42-96F9-7BAC5591C5F1}">
      <formula1>$K$233:$K$237</formula1>
    </dataValidation>
    <dataValidation type="list" allowBlank="1" showInputMessage="1" showErrorMessage="1" sqref="F143:G143" xr:uid="{7BA6732C-7FB6-4CD5-AE74-47E0BB00589B}">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Summary!A86</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X/Z/5dggbVCr3gI/KVC9MI4pINQOefCPZx9pd8/ZktbW+vctPi36xdcLYNqYNme7V42YMEENO7dix+BHtBjcuA==" saltValue="Z2hQSQi7YIzTsHPNmu364A==" spinCount="100000" sheet="1" selectLockedCells="1"/>
  <mergeCells count="228">
    <mergeCell ref="B163:C163"/>
    <mergeCell ref="G213:G214"/>
    <mergeCell ref="H213:H214"/>
    <mergeCell ref="B216:C216"/>
    <mergeCell ref="A224:B224"/>
    <mergeCell ref="B227:D227"/>
    <mergeCell ref="B167:C167"/>
    <mergeCell ref="B166:C166"/>
    <mergeCell ref="B168:C168"/>
    <mergeCell ref="A167:A168"/>
    <mergeCell ref="D167:D168"/>
    <mergeCell ref="E167:E168"/>
    <mergeCell ref="F167:F168"/>
    <mergeCell ref="G167:G168"/>
    <mergeCell ref="H167:H168"/>
    <mergeCell ref="A165:A166"/>
    <mergeCell ref="B165:C165"/>
    <mergeCell ref="D165:D166"/>
    <mergeCell ref="E165:E166"/>
    <mergeCell ref="F165:F166"/>
    <mergeCell ref="G165:G166"/>
    <mergeCell ref="H165:H166"/>
    <mergeCell ref="B194:C194"/>
    <mergeCell ref="B226:D226"/>
    <mergeCell ref="B233:D233"/>
    <mergeCell ref="D238:F239"/>
    <mergeCell ref="B170:C170"/>
    <mergeCell ref="A175:B176"/>
    <mergeCell ref="C175:C176"/>
    <mergeCell ref="D175:D176"/>
    <mergeCell ref="E175:F175"/>
    <mergeCell ref="G175:G176"/>
    <mergeCell ref="H175:H176"/>
    <mergeCell ref="B178:C178"/>
    <mergeCell ref="E180:F180"/>
    <mergeCell ref="B171:C171"/>
    <mergeCell ref="B172:C172"/>
    <mergeCell ref="B179:C179"/>
    <mergeCell ref="B180:C180"/>
    <mergeCell ref="B195:C195"/>
    <mergeCell ref="B196:C196"/>
    <mergeCell ref="B228:D228"/>
    <mergeCell ref="B230:D230"/>
    <mergeCell ref="B231:D231"/>
    <mergeCell ref="B229:D229"/>
    <mergeCell ref="A187:B187"/>
    <mergeCell ref="B190:C190"/>
    <mergeCell ref="B192:C192"/>
    <mergeCell ref="A154:A157"/>
    <mergeCell ref="B154:C157"/>
    <mergeCell ref="G154:G157"/>
    <mergeCell ref="H154:H157"/>
    <mergeCell ref="E157:F157"/>
    <mergeCell ref="I154:I158"/>
    <mergeCell ref="A158:A159"/>
    <mergeCell ref="B158:C159"/>
    <mergeCell ref="B162:C162"/>
    <mergeCell ref="B160:C160"/>
    <mergeCell ref="A146:B147"/>
    <mergeCell ref="C146:C147"/>
    <mergeCell ref="D146:D147"/>
    <mergeCell ref="E146:F146"/>
    <mergeCell ref="G146:G147"/>
    <mergeCell ref="H146:H147"/>
    <mergeCell ref="B150:C150"/>
    <mergeCell ref="A152:A153"/>
    <mergeCell ref="B152:C153"/>
    <mergeCell ref="E152:F152"/>
    <mergeCell ref="G152:G153"/>
    <mergeCell ref="H152:H153"/>
    <mergeCell ref="R101:R102"/>
    <mergeCell ref="B108:D108"/>
    <mergeCell ref="B112:D112"/>
    <mergeCell ref="B120:C120"/>
    <mergeCell ref="A122:A123"/>
    <mergeCell ref="B122:C122"/>
    <mergeCell ref="D122:D123"/>
    <mergeCell ref="E122:E123"/>
    <mergeCell ref="F122:F123"/>
    <mergeCell ref="G122:G123"/>
    <mergeCell ref="H122:H123"/>
    <mergeCell ref="B91:D91"/>
    <mergeCell ref="A93:A94"/>
    <mergeCell ref="B93:D93"/>
    <mergeCell ref="E156:F156"/>
    <mergeCell ref="B151:C151"/>
    <mergeCell ref="E153:F153"/>
    <mergeCell ref="E154:F154"/>
    <mergeCell ref="B135:C135"/>
    <mergeCell ref="B136:C136"/>
    <mergeCell ref="B105:D105"/>
    <mergeCell ref="E155:F155"/>
    <mergeCell ref="B102:D102"/>
    <mergeCell ref="B113:D113"/>
    <mergeCell ref="B123:C123"/>
    <mergeCell ref="B103:D103"/>
    <mergeCell ref="B104:D104"/>
    <mergeCell ref="B109:D109"/>
    <mergeCell ref="B110:D110"/>
    <mergeCell ref="B114:D114"/>
    <mergeCell ref="A98:A99"/>
    <mergeCell ref="B98:D98"/>
    <mergeCell ref="E98:E99"/>
    <mergeCell ref="F98:F99"/>
    <mergeCell ref="B101:D101"/>
    <mergeCell ref="H58:H59"/>
    <mergeCell ref="B54:D54"/>
    <mergeCell ref="B40:D40"/>
    <mergeCell ref="B53:D53"/>
    <mergeCell ref="B45:D45"/>
    <mergeCell ref="B44:D44"/>
    <mergeCell ref="B99:D99"/>
    <mergeCell ref="E71:F71"/>
    <mergeCell ref="B75:C75"/>
    <mergeCell ref="B81:C81"/>
    <mergeCell ref="B96:D96"/>
    <mergeCell ref="B47:D47"/>
    <mergeCell ref="B51:D51"/>
    <mergeCell ref="E58:F58"/>
    <mergeCell ref="G58:G59"/>
    <mergeCell ref="B61:C61"/>
    <mergeCell ref="B67:C67"/>
    <mergeCell ref="B66:C66"/>
    <mergeCell ref="B46:D46"/>
    <mergeCell ref="B50:D50"/>
    <mergeCell ref="B64:C64"/>
    <mergeCell ref="D66:D69"/>
    <mergeCell ref="B74:C74"/>
    <mergeCell ref="B63:C63"/>
    <mergeCell ref="H29:H30"/>
    <mergeCell ref="B30:D30"/>
    <mergeCell ref="B32:D32"/>
    <mergeCell ref="B34:D34"/>
    <mergeCell ref="A35:A36"/>
    <mergeCell ref="B35:D36"/>
    <mergeCell ref="E35:E36"/>
    <mergeCell ref="H35:H36"/>
    <mergeCell ref="E37:E42"/>
    <mergeCell ref="H37:H42"/>
    <mergeCell ref="B42:D42"/>
    <mergeCell ref="A29:A30"/>
    <mergeCell ref="E29:E30"/>
    <mergeCell ref="F29:F30"/>
    <mergeCell ref="G29:G30"/>
    <mergeCell ref="B68:C68"/>
    <mergeCell ref="B69:C69"/>
    <mergeCell ref="B62:C62"/>
    <mergeCell ref="A58:B59"/>
    <mergeCell ref="D58:D59"/>
    <mergeCell ref="B65:C65"/>
    <mergeCell ref="B80:C80"/>
    <mergeCell ref="B17:C17"/>
    <mergeCell ref="B19:C19"/>
    <mergeCell ref="B20:C20"/>
    <mergeCell ref="B21:C21"/>
    <mergeCell ref="B29:D29"/>
    <mergeCell ref="B37:D37"/>
    <mergeCell ref="B41:D41"/>
    <mergeCell ref="B38:D38"/>
    <mergeCell ref="B39:D39"/>
    <mergeCell ref="B22:C22"/>
    <mergeCell ref="B55:D55"/>
    <mergeCell ref="B70:C70"/>
    <mergeCell ref="B71:C71"/>
    <mergeCell ref="B73:C73"/>
    <mergeCell ref="B77:C77"/>
    <mergeCell ref="B79:C79"/>
    <mergeCell ref="A4:B4"/>
    <mergeCell ref="D7:G7"/>
    <mergeCell ref="A7:B7"/>
    <mergeCell ref="D11:D12"/>
    <mergeCell ref="E11:E12"/>
    <mergeCell ref="F11:F12"/>
    <mergeCell ref="B14:C14"/>
    <mergeCell ref="B15:C15"/>
    <mergeCell ref="B16:C16"/>
    <mergeCell ref="A11:B12"/>
    <mergeCell ref="B124:C124"/>
    <mergeCell ref="B127:C127"/>
    <mergeCell ref="B94:D94"/>
    <mergeCell ref="B95:D95"/>
    <mergeCell ref="E93:E94"/>
    <mergeCell ref="F93:F94"/>
    <mergeCell ref="G93:G94"/>
    <mergeCell ref="H93:H94"/>
    <mergeCell ref="A95:A96"/>
    <mergeCell ref="E95:E96"/>
    <mergeCell ref="F95:F96"/>
    <mergeCell ref="G95:G96"/>
    <mergeCell ref="H95:H96"/>
    <mergeCell ref="H126:H127"/>
    <mergeCell ref="G98:G99"/>
    <mergeCell ref="H98:H99"/>
    <mergeCell ref="B130:C130"/>
    <mergeCell ref="B137:C137"/>
    <mergeCell ref="F143:G143"/>
    <mergeCell ref="B134:C134"/>
    <mergeCell ref="A126:A127"/>
    <mergeCell ref="B126:C126"/>
    <mergeCell ref="D126:D127"/>
    <mergeCell ref="E126:E127"/>
    <mergeCell ref="F126:F127"/>
    <mergeCell ref="G126:G127"/>
    <mergeCell ref="B129:C129"/>
    <mergeCell ref="B133:C133"/>
    <mergeCell ref="A140:B140"/>
    <mergeCell ref="F140:G140"/>
    <mergeCell ref="D142:D143"/>
    <mergeCell ref="E142:E143"/>
    <mergeCell ref="F142:G142"/>
    <mergeCell ref="E199:F199"/>
    <mergeCell ref="G199:G200"/>
    <mergeCell ref="H199:H200"/>
    <mergeCell ref="B203:C203"/>
    <mergeCell ref="B208:C208"/>
    <mergeCell ref="A213:B214"/>
    <mergeCell ref="C213:C214"/>
    <mergeCell ref="D213:D214"/>
    <mergeCell ref="E213:F213"/>
    <mergeCell ref="B217:C217"/>
    <mergeCell ref="B209:C209"/>
    <mergeCell ref="B210:C210"/>
    <mergeCell ref="B204:C204"/>
    <mergeCell ref="B205:C205"/>
    <mergeCell ref="B206:C206"/>
    <mergeCell ref="A199:B200"/>
    <mergeCell ref="C199:C200"/>
    <mergeCell ref="D199:D200"/>
  </mergeCells>
  <dataValidations count="3">
    <dataValidation type="list" allowBlank="1" showInputMessage="1" showErrorMessage="1" sqref="A7" xr:uid="{BB0870E5-4EBA-4765-B451-6740C3F2D458}">
      <formula1>$K$1:$K$7</formula1>
    </dataValidation>
    <dataValidation type="list" allowBlank="1" showInputMessage="1" showErrorMessage="1" sqref="E233" xr:uid="{0376C1F8-4459-4E69-B660-18D58406C136}">
      <formula1>$K$233:$K$237</formula1>
    </dataValidation>
    <dataValidation type="list" allowBlank="1" showInputMessage="1" showErrorMessage="1" sqref="F143:G143" xr:uid="{CCD0965F-A426-4E8D-916B-5A883069F172}">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Summary!A99</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i20sNq+HeRumbNkAozppYsYDAcEoIMopQLUenyQf8/mthxqzKzOfZrT/zqEQCtcF2rpVDY0/CsTPkliranBbvg==" saltValue="oIyRXRrGTf5INM/M8l4o0w==" spinCount="100000" sheet="1" selectLockedCells="1"/>
  <mergeCells count="228">
    <mergeCell ref="B163:C163"/>
    <mergeCell ref="B229:D229"/>
    <mergeCell ref="A199:B200"/>
    <mergeCell ref="C199:C200"/>
    <mergeCell ref="D199:D200"/>
    <mergeCell ref="B216:C216"/>
    <mergeCell ref="A224:B224"/>
    <mergeCell ref="D165:D166"/>
    <mergeCell ref="B217:C217"/>
    <mergeCell ref="B226:D226"/>
    <mergeCell ref="A167:A168"/>
    <mergeCell ref="D167:D168"/>
    <mergeCell ref="B166:C166"/>
    <mergeCell ref="A165:A166"/>
    <mergeCell ref="B165:C165"/>
    <mergeCell ref="B196:C196"/>
    <mergeCell ref="B209:C209"/>
    <mergeCell ref="B210:C210"/>
    <mergeCell ref="B195:C195"/>
    <mergeCell ref="A187:B187"/>
    <mergeCell ref="B190:C190"/>
    <mergeCell ref="B233:D233"/>
    <mergeCell ref="D238:F239"/>
    <mergeCell ref="E199:F199"/>
    <mergeCell ref="G199:G200"/>
    <mergeCell ref="B228:D228"/>
    <mergeCell ref="B227:D227"/>
    <mergeCell ref="B230:D230"/>
    <mergeCell ref="B231:D231"/>
    <mergeCell ref="B192:C192"/>
    <mergeCell ref="B194:C194"/>
    <mergeCell ref="H199:H200"/>
    <mergeCell ref="B203:C203"/>
    <mergeCell ref="B208:C208"/>
    <mergeCell ref="A213:B214"/>
    <mergeCell ref="C213:C214"/>
    <mergeCell ref="D213:D214"/>
    <mergeCell ref="E213:F213"/>
    <mergeCell ref="G213:G214"/>
    <mergeCell ref="H213:H214"/>
    <mergeCell ref="B204:C204"/>
    <mergeCell ref="B205:C205"/>
    <mergeCell ref="B206:C206"/>
    <mergeCell ref="G126:G127"/>
    <mergeCell ref="H126:H127"/>
    <mergeCell ref="B129:C129"/>
    <mergeCell ref="B123:C123"/>
    <mergeCell ref="G122:G123"/>
    <mergeCell ref="H122:H123"/>
    <mergeCell ref="I154:I158"/>
    <mergeCell ref="A158:A159"/>
    <mergeCell ref="B158:C159"/>
    <mergeCell ref="B134:C134"/>
    <mergeCell ref="B135:C135"/>
    <mergeCell ref="B130:C130"/>
    <mergeCell ref="B137:C137"/>
    <mergeCell ref="E122:E123"/>
    <mergeCell ref="F122:F123"/>
    <mergeCell ref="D126:D127"/>
    <mergeCell ref="B133:C133"/>
    <mergeCell ref="B136:C136"/>
    <mergeCell ref="E126:E127"/>
    <mergeCell ref="F126:F127"/>
    <mergeCell ref="H146:H147"/>
    <mergeCell ref="H152:H153"/>
    <mergeCell ref="H154:H157"/>
    <mergeCell ref="E153:F153"/>
    <mergeCell ref="E98:E99"/>
    <mergeCell ref="F98:F99"/>
    <mergeCell ref="G98:G99"/>
    <mergeCell ref="H98:H99"/>
    <mergeCell ref="B101:D101"/>
    <mergeCell ref="R101:R102"/>
    <mergeCell ref="B108:D108"/>
    <mergeCell ref="B103:D103"/>
    <mergeCell ref="B104:D104"/>
    <mergeCell ref="B99:D99"/>
    <mergeCell ref="G93:G94"/>
    <mergeCell ref="H93:H94"/>
    <mergeCell ref="B67:C67"/>
    <mergeCell ref="B65:C65"/>
    <mergeCell ref="B70:C70"/>
    <mergeCell ref="B71:C71"/>
    <mergeCell ref="B73:C73"/>
    <mergeCell ref="B80:C80"/>
    <mergeCell ref="G95:G96"/>
    <mergeCell ref="H95:H96"/>
    <mergeCell ref="E71:F71"/>
    <mergeCell ref="B75:C75"/>
    <mergeCell ref="B81:C81"/>
    <mergeCell ref="B77:C77"/>
    <mergeCell ref="B79:C79"/>
    <mergeCell ref="B96:D96"/>
    <mergeCell ref="B95:D95"/>
    <mergeCell ref="B94:D94"/>
    <mergeCell ref="E95:E96"/>
    <mergeCell ref="F95:F96"/>
    <mergeCell ref="B74:C74"/>
    <mergeCell ref="B93:D93"/>
    <mergeCell ref="E93:E94"/>
    <mergeCell ref="F93:F94"/>
    <mergeCell ref="B55:D55"/>
    <mergeCell ref="A58:B59"/>
    <mergeCell ref="D58:D59"/>
    <mergeCell ref="E58:F58"/>
    <mergeCell ref="G58:G59"/>
    <mergeCell ref="H58:H59"/>
    <mergeCell ref="E37:E42"/>
    <mergeCell ref="B54:D54"/>
    <mergeCell ref="B69:C69"/>
    <mergeCell ref="B64:C64"/>
    <mergeCell ref="B61:C61"/>
    <mergeCell ref="A35:A36"/>
    <mergeCell ref="B35:D36"/>
    <mergeCell ref="E35:E36"/>
    <mergeCell ref="H35:H36"/>
    <mergeCell ref="A29:A30"/>
    <mergeCell ref="G29:G30"/>
    <mergeCell ref="E29:E30"/>
    <mergeCell ref="F29:F30"/>
    <mergeCell ref="H37:H42"/>
    <mergeCell ref="B42:D42"/>
    <mergeCell ref="B19:C19"/>
    <mergeCell ref="B20:C20"/>
    <mergeCell ref="B21:C21"/>
    <mergeCell ref="B29:D29"/>
    <mergeCell ref="B53:D53"/>
    <mergeCell ref="B44:D44"/>
    <mergeCell ref="B45:D45"/>
    <mergeCell ref="H29:H30"/>
    <mergeCell ref="B30:D30"/>
    <mergeCell ref="B32:D32"/>
    <mergeCell ref="B34:D34"/>
    <mergeCell ref="B47:D47"/>
    <mergeCell ref="B51:D51"/>
    <mergeCell ref="A4:B4"/>
    <mergeCell ref="A7:B7"/>
    <mergeCell ref="D7:G7"/>
    <mergeCell ref="B46:D46"/>
    <mergeCell ref="B50:D50"/>
    <mergeCell ref="B62:C62"/>
    <mergeCell ref="B66:C66"/>
    <mergeCell ref="A11:B12"/>
    <mergeCell ref="B40:D40"/>
    <mergeCell ref="B41:D41"/>
    <mergeCell ref="B37:D37"/>
    <mergeCell ref="B38:D38"/>
    <mergeCell ref="B22:C22"/>
    <mergeCell ref="B39:D39"/>
    <mergeCell ref="D66:D69"/>
    <mergeCell ref="B68:C68"/>
    <mergeCell ref="B63:C63"/>
    <mergeCell ref="E11:E12"/>
    <mergeCell ref="F11:F12"/>
    <mergeCell ref="B14:C14"/>
    <mergeCell ref="B15:C15"/>
    <mergeCell ref="B16:C16"/>
    <mergeCell ref="D11:D12"/>
    <mergeCell ref="B17:C17"/>
    <mergeCell ref="B151:C151"/>
    <mergeCell ref="E155:F155"/>
    <mergeCell ref="E156:F156"/>
    <mergeCell ref="B162:C162"/>
    <mergeCell ref="B150:C150"/>
    <mergeCell ref="A152:A153"/>
    <mergeCell ref="B152:C153"/>
    <mergeCell ref="E152:F152"/>
    <mergeCell ref="G152:G153"/>
    <mergeCell ref="A154:A157"/>
    <mergeCell ref="B154:C157"/>
    <mergeCell ref="G154:G157"/>
    <mergeCell ref="E157:F157"/>
    <mergeCell ref="E154:F154"/>
    <mergeCell ref="B160:C160"/>
    <mergeCell ref="F143:G143"/>
    <mergeCell ref="A146:B147"/>
    <mergeCell ref="C146:C147"/>
    <mergeCell ref="D146:D147"/>
    <mergeCell ref="E146:F146"/>
    <mergeCell ref="G146:G147"/>
    <mergeCell ref="A140:B140"/>
    <mergeCell ref="F140:G140"/>
    <mergeCell ref="D142:D143"/>
    <mergeCell ref="E142:E143"/>
    <mergeCell ref="F142:G142"/>
    <mergeCell ref="B91:D91"/>
    <mergeCell ref="A93:A94"/>
    <mergeCell ref="B124:C124"/>
    <mergeCell ref="B127:C127"/>
    <mergeCell ref="A122:A123"/>
    <mergeCell ref="B122:C122"/>
    <mergeCell ref="D122:D123"/>
    <mergeCell ref="B113:D113"/>
    <mergeCell ref="B102:D102"/>
    <mergeCell ref="B109:D109"/>
    <mergeCell ref="B105:D105"/>
    <mergeCell ref="B110:D110"/>
    <mergeCell ref="B114:D114"/>
    <mergeCell ref="B112:D112"/>
    <mergeCell ref="B120:C120"/>
    <mergeCell ref="A95:A96"/>
    <mergeCell ref="A126:A127"/>
    <mergeCell ref="B126:C126"/>
    <mergeCell ref="A98:A99"/>
    <mergeCell ref="B98:D98"/>
    <mergeCell ref="G165:G166"/>
    <mergeCell ref="H165:H166"/>
    <mergeCell ref="B167:C167"/>
    <mergeCell ref="G167:G168"/>
    <mergeCell ref="H167:H168"/>
    <mergeCell ref="B179:C179"/>
    <mergeCell ref="B180:C180"/>
    <mergeCell ref="B170:C170"/>
    <mergeCell ref="A175:B176"/>
    <mergeCell ref="C175:C176"/>
    <mergeCell ref="D175:D176"/>
    <mergeCell ref="E175:F175"/>
    <mergeCell ref="G175:G176"/>
    <mergeCell ref="H175:H176"/>
    <mergeCell ref="B178:C178"/>
    <mergeCell ref="E180:F180"/>
    <mergeCell ref="B171:C171"/>
    <mergeCell ref="B172:C172"/>
    <mergeCell ref="E165:E166"/>
    <mergeCell ref="F165:F166"/>
    <mergeCell ref="B168:C168"/>
    <mergeCell ref="E167:E168"/>
    <mergeCell ref="F167:F168"/>
  </mergeCells>
  <dataValidations count="3">
    <dataValidation type="list" allowBlank="1" showInputMessage="1" showErrorMessage="1" sqref="E233" xr:uid="{28A504B4-2223-4F04-BB72-48516ABCF368}">
      <formula1>$K$233:$K$237</formula1>
    </dataValidation>
    <dataValidation type="list" allowBlank="1" showInputMessage="1" showErrorMessage="1" sqref="F143:G143" xr:uid="{7A77E4DA-195E-4D9F-8B06-79B4015DFA87}">
      <formula1>$L$140:$Q$140</formula1>
    </dataValidation>
    <dataValidation type="list" allowBlank="1" showInputMessage="1" showErrorMessage="1" sqref="A7:B7" xr:uid="{5D311E84-99FB-477A-9625-814B2EE233C3}">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14" man="1"/>
    <brk id="116" max="14" man="1"/>
    <brk id="174" max="14" man="1"/>
    <brk id="221"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Summary!A100</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vnT0GYr7tAUhfkzxigZ7eRNsjfJVFZH7nCusCs4N9+lV9c+5V5IxV4AV/zuMqWpEag8stxzUnJaDhOJuTgBitw==" saltValue="+4Bb3mqoL1BGaKGd027VAA==" spinCount="100000" sheet="1" selectLockedCells="1"/>
  <mergeCells count="228">
    <mergeCell ref="B208:C208"/>
    <mergeCell ref="A213:B214"/>
    <mergeCell ref="C213:C214"/>
    <mergeCell ref="D213:D214"/>
    <mergeCell ref="E213:F213"/>
    <mergeCell ref="G213:G214"/>
    <mergeCell ref="H213:H214"/>
    <mergeCell ref="B216:C216"/>
    <mergeCell ref="A224:B224"/>
    <mergeCell ref="A175:B176"/>
    <mergeCell ref="C175:C176"/>
    <mergeCell ref="D175:D176"/>
    <mergeCell ref="E175:F175"/>
    <mergeCell ref="G175:G176"/>
    <mergeCell ref="H175:H176"/>
    <mergeCell ref="B178:C178"/>
    <mergeCell ref="E180:F180"/>
    <mergeCell ref="B172:C172"/>
    <mergeCell ref="A126:A127"/>
    <mergeCell ref="B126:C126"/>
    <mergeCell ref="D126:D127"/>
    <mergeCell ref="E126:E127"/>
    <mergeCell ref="F126:F127"/>
    <mergeCell ref="B129:C129"/>
    <mergeCell ref="B133:C133"/>
    <mergeCell ref="A140:B140"/>
    <mergeCell ref="F140:G140"/>
    <mergeCell ref="D165:D166"/>
    <mergeCell ref="E165:E166"/>
    <mergeCell ref="F165:F166"/>
    <mergeCell ref="G165:G166"/>
    <mergeCell ref="H165:H166"/>
    <mergeCell ref="F142:G142"/>
    <mergeCell ref="A146:B147"/>
    <mergeCell ref="C146:C147"/>
    <mergeCell ref="D146:D147"/>
    <mergeCell ref="G93:G94"/>
    <mergeCell ref="H93:H94"/>
    <mergeCell ref="A95:A96"/>
    <mergeCell ref="E95:E96"/>
    <mergeCell ref="F95:F96"/>
    <mergeCell ref="G95:G96"/>
    <mergeCell ref="H95:H96"/>
    <mergeCell ref="F122:F123"/>
    <mergeCell ref="G122:G123"/>
    <mergeCell ref="H122:H123"/>
    <mergeCell ref="A98:A99"/>
    <mergeCell ref="B98:D98"/>
    <mergeCell ref="E98:E99"/>
    <mergeCell ref="F98:F99"/>
    <mergeCell ref="B101:D101"/>
    <mergeCell ref="B108:D108"/>
    <mergeCell ref="B112:D112"/>
    <mergeCell ref="B120:C120"/>
    <mergeCell ref="A122:A123"/>
    <mergeCell ref="B122:C122"/>
    <mergeCell ref="D122:D123"/>
    <mergeCell ref="G98:G99"/>
    <mergeCell ref="H98:H99"/>
    <mergeCell ref="B105:D105"/>
    <mergeCell ref="H58:H59"/>
    <mergeCell ref="H37:H42"/>
    <mergeCell ref="B42:D42"/>
    <mergeCell ref="B47:D47"/>
    <mergeCell ref="B51:D51"/>
    <mergeCell ref="B205:C205"/>
    <mergeCell ref="B206:C206"/>
    <mergeCell ref="B195:C195"/>
    <mergeCell ref="B196:C196"/>
    <mergeCell ref="A187:B187"/>
    <mergeCell ref="B190:C190"/>
    <mergeCell ref="B192:C192"/>
    <mergeCell ref="B194:C194"/>
    <mergeCell ref="A199:B200"/>
    <mergeCell ref="C199:C200"/>
    <mergeCell ref="D199:D200"/>
    <mergeCell ref="B203:C203"/>
    <mergeCell ref="B179:C179"/>
    <mergeCell ref="B180:C180"/>
    <mergeCell ref="B91:D91"/>
    <mergeCell ref="A93:A94"/>
    <mergeCell ref="B93:D93"/>
    <mergeCell ref="E93:E94"/>
    <mergeCell ref="F93:F94"/>
    <mergeCell ref="H29:H30"/>
    <mergeCell ref="B30:D30"/>
    <mergeCell ref="B32:D32"/>
    <mergeCell ref="B34:D34"/>
    <mergeCell ref="A35:A36"/>
    <mergeCell ref="B35:D36"/>
    <mergeCell ref="E35:E36"/>
    <mergeCell ref="H35:H36"/>
    <mergeCell ref="B50:D50"/>
    <mergeCell ref="B38:D38"/>
    <mergeCell ref="B39:D39"/>
    <mergeCell ref="B40:D40"/>
    <mergeCell ref="B80:C80"/>
    <mergeCell ref="B65:C65"/>
    <mergeCell ref="B103:D103"/>
    <mergeCell ref="B104:D104"/>
    <mergeCell ref="D58:D59"/>
    <mergeCell ref="B95:D95"/>
    <mergeCell ref="B102:D102"/>
    <mergeCell ref="D66:D69"/>
    <mergeCell ref="B94:D94"/>
    <mergeCell ref="B64:C64"/>
    <mergeCell ref="B96:D96"/>
    <mergeCell ref="B99:D99"/>
    <mergeCell ref="B63:C63"/>
    <mergeCell ref="B68:C68"/>
    <mergeCell ref="B81:C81"/>
    <mergeCell ref="B70:C70"/>
    <mergeCell ref="B71:C71"/>
    <mergeCell ref="B73:C73"/>
    <mergeCell ref="B77:C77"/>
    <mergeCell ref="B79:C79"/>
    <mergeCell ref="B74:C74"/>
    <mergeCell ref="E71:F71"/>
    <mergeCell ref="B75:C75"/>
    <mergeCell ref="B46:D46"/>
    <mergeCell ref="B45:D45"/>
    <mergeCell ref="B53:D53"/>
    <mergeCell ref="B37:D37"/>
    <mergeCell ref="B41:D41"/>
    <mergeCell ref="B55:D55"/>
    <mergeCell ref="A58:B59"/>
    <mergeCell ref="B61:C61"/>
    <mergeCell ref="B67:C67"/>
    <mergeCell ref="B69:C69"/>
    <mergeCell ref="B66:C66"/>
    <mergeCell ref="E58:F58"/>
    <mergeCell ref="B54:D54"/>
    <mergeCell ref="B22:C22"/>
    <mergeCell ref="B62:C62"/>
    <mergeCell ref="B29:D29"/>
    <mergeCell ref="A4:B4"/>
    <mergeCell ref="A7:B7"/>
    <mergeCell ref="D7:G7"/>
    <mergeCell ref="D11:D12"/>
    <mergeCell ref="E11:E12"/>
    <mergeCell ref="F11:F12"/>
    <mergeCell ref="B14:C14"/>
    <mergeCell ref="B15:C15"/>
    <mergeCell ref="B16:C16"/>
    <mergeCell ref="A11:B12"/>
    <mergeCell ref="B44:D44"/>
    <mergeCell ref="B17:C17"/>
    <mergeCell ref="B19:C19"/>
    <mergeCell ref="B20:C20"/>
    <mergeCell ref="B21:C21"/>
    <mergeCell ref="E37:E42"/>
    <mergeCell ref="G58:G59"/>
    <mergeCell ref="A29:A30"/>
    <mergeCell ref="E29:E30"/>
    <mergeCell ref="F29:F30"/>
    <mergeCell ref="G29:G30"/>
    <mergeCell ref="R101:R102"/>
    <mergeCell ref="E122:E123"/>
    <mergeCell ref="B130:C130"/>
    <mergeCell ref="B137:C137"/>
    <mergeCell ref="F143:G143"/>
    <mergeCell ref="B134:C134"/>
    <mergeCell ref="B135:C135"/>
    <mergeCell ref="B136:C136"/>
    <mergeCell ref="B151:C151"/>
    <mergeCell ref="H146:H147"/>
    <mergeCell ref="B150:C150"/>
    <mergeCell ref="B110:D110"/>
    <mergeCell ref="B114:D114"/>
    <mergeCell ref="B124:C124"/>
    <mergeCell ref="B123:C123"/>
    <mergeCell ref="B113:D113"/>
    <mergeCell ref="B109:D109"/>
    <mergeCell ref="B127:C127"/>
    <mergeCell ref="G126:G127"/>
    <mergeCell ref="H126:H127"/>
    <mergeCell ref="E146:F146"/>
    <mergeCell ref="G146:G147"/>
    <mergeCell ref="D142:D143"/>
    <mergeCell ref="E142:E143"/>
    <mergeCell ref="B171:C171"/>
    <mergeCell ref="A152:A153"/>
    <mergeCell ref="B152:C153"/>
    <mergeCell ref="E152:F152"/>
    <mergeCell ref="G152:G153"/>
    <mergeCell ref="H152:H153"/>
    <mergeCell ref="A154:A157"/>
    <mergeCell ref="B154:C157"/>
    <mergeCell ref="G154:G157"/>
    <mergeCell ref="E156:F156"/>
    <mergeCell ref="E157:F157"/>
    <mergeCell ref="E155:F155"/>
    <mergeCell ref="H154:H157"/>
    <mergeCell ref="E153:F153"/>
    <mergeCell ref="E154:F154"/>
    <mergeCell ref="B160:C160"/>
    <mergeCell ref="A167:A168"/>
    <mergeCell ref="D167:D168"/>
    <mergeCell ref="E167:E168"/>
    <mergeCell ref="F167:F168"/>
    <mergeCell ref="G167:G168"/>
    <mergeCell ref="H167:H168"/>
    <mergeCell ref="B170:C170"/>
    <mergeCell ref="B165:C165"/>
    <mergeCell ref="B226:D226"/>
    <mergeCell ref="B233:D233"/>
    <mergeCell ref="D238:F239"/>
    <mergeCell ref="I154:I158"/>
    <mergeCell ref="A158:A159"/>
    <mergeCell ref="B158:C159"/>
    <mergeCell ref="B162:C162"/>
    <mergeCell ref="A165:A166"/>
    <mergeCell ref="B217:C217"/>
    <mergeCell ref="B228:D228"/>
    <mergeCell ref="B230:D230"/>
    <mergeCell ref="B231:D231"/>
    <mergeCell ref="B229:D229"/>
    <mergeCell ref="B227:D227"/>
    <mergeCell ref="E199:F199"/>
    <mergeCell ref="G199:G200"/>
    <mergeCell ref="H199:H200"/>
    <mergeCell ref="B163:C163"/>
    <mergeCell ref="B204:C204"/>
    <mergeCell ref="B209:C209"/>
    <mergeCell ref="B210:C210"/>
    <mergeCell ref="B167:C167"/>
    <mergeCell ref="B168:C168"/>
    <mergeCell ref="B166:C166"/>
  </mergeCells>
  <dataValidations count="3">
    <dataValidation type="list" allowBlank="1" showInputMessage="1" showErrorMessage="1" sqref="E233" xr:uid="{01DB1246-C546-4A48-A8E7-757BFD553D1F}">
      <formula1>$K$233:$K$237</formula1>
    </dataValidation>
    <dataValidation type="list" allowBlank="1" showInputMessage="1" showErrorMessage="1" sqref="F143:G143" xr:uid="{745097ED-A551-4F7E-9C93-4D3B0C5E9422}">
      <formula1>$L$140:$Q$140</formula1>
    </dataValidation>
    <dataValidation type="list" allowBlank="1" showInputMessage="1" showErrorMessage="1" sqref="A7:B7" xr:uid="{F3B920E3-450C-4390-9411-B9FCFFFCD360}">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12" man="1"/>
    <brk id="116" max="12" man="1"/>
    <brk id="174" max="12" man="1"/>
    <brk id="221"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Summary!A101</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H9GUc9fWqAu6UKnBkbFevQUul2oUcNOIyu13aEGHa5ui1ssYylxkoKOPYuQDHjCONit6OHkJbI5bf7McBi+RZg==" saltValue="7FgkKFHzqUygvaopHLmd+Q==" spinCount="100000" sheet="1" selectLockedCells="1"/>
  <mergeCells count="228">
    <mergeCell ref="B208:C208"/>
    <mergeCell ref="A213:B214"/>
    <mergeCell ref="C213:C214"/>
    <mergeCell ref="D213:D214"/>
    <mergeCell ref="E213:F213"/>
    <mergeCell ref="G213:G214"/>
    <mergeCell ref="H213:H214"/>
    <mergeCell ref="B216:C216"/>
    <mergeCell ref="A224:B224"/>
    <mergeCell ref="A175:B176"/>
    <mergeCell ref="C175:C176"/>
    <mergeCell ref="D175:D176"/>
    <mergeCell ref="E175:F175"/>
    <mergeCell ref="G175:G176"/>
    <mergeCell ref="H175:H176"/>
    <mergeCell ref="B178:C178"/>
    <mergeCell ref="E180:F180"/>
    <mergeCell ref="B172:C172"/>
    <mergeCell ref="A126:A127"/>
    <mergeCell ref="B126:C126"/>
    <mergeCell ref="D126:D127"/>
    <mergeCell ref="E126:E127"/>
    <mergeCell ref="F126:F127"/>
    <mergeCell ref="B129:C129"/>
    <mergeCell ref="B133:C133"/>
    <mergeCell ref="A140:B140"/>
    <mergeCell ref="F140:G140"/>
    <mergeCell ref="D165:D166"/>
    <mergeCell ref="E165:E166"/>
    <mergeCell ref="F165:F166"/>
    <mergeCell ref="G165:G166"/>
    <mergeCell ref="H165:H166"/>
    <mergeCell ref="F142:G142"/>
    <mergeCell ref="A146:B147"/>
    <mergeCell ref="C146:C147"/>
    <mergeCell ref="D146:D147"/>
    <mergeCell ref="G93:G94"/>
    <mergeCell ref="H93:H94"/>
    <mergeCell ref="A95:A96"/>
    <mergeCell ref="E95:E96"/>
    <mergeCell ref="F95:F96"/>
    <mergeCell ref="G95:G96"/>
    <mergeCell ref="H95:H96"/>
    <mergeCell ref="F122:F123"/>
    <mergeCell ref="G122:G123"/>
    <mergeCell ref="H122:H123"/>
    <mergeCell ref="A98:A99"/>
    <mergeCell ref="B98:D98"/>
    <mergeCell ref="E98:E99"/>
    <mergeCell ref="F98:F99"/>
    <mergeCell ref="B101:D101"/>
    <mergeCell ref="B108:D108"/>
    <mergeCell ref="B112:D112"/>
    <mergeCell ref="B120:C120"/>
    <mergeCell ref="A122:A123"/>
    <mergeCell ref="B122:C122"/>
    <mergeCell ref="D122:D123"/>
    <mergeCell ref="G98:G99"/>
    <mergeCell ref="H98:H99"/>
    <mergeCell ref="B105:D105"/>
    <mergeCell ref="H58:H59"/>
    <mergeCell ref="H37:H42"/>
    <mergeCell ref="B42:D42"/>
    <mergeCell ref="B47:D47"/>
    <mergeCell ref="B51:D51"/>
    <mergeCell ref="B205:C205"/>
    <mergeCell ref="B206:C206"/>
    <mergeCell ref="B195:C195"/>
    <mergeCell ref="B196:C196"/>
    <mergeCell ref="A187:B187"/>
    <mergeCell ref="B190:C190"/>
    <mergeCell ref="B192:C192"/>
    <mergeCell ref="B194:C194"/>
    <mergeCell ref="A199:B200"/>
    <mergeCell ref="C199:C200"/>
    <mergeCell ref="D199:D200"/>
    <mergeCell ref="B203:C203"/>
    <mergeCell ref="B179:C179"/>
    <mergeCell ref="B180:C180"/>
    <mergeCell ref="B91:D91"/>
    <mergeCell ref="A93:A94"/>
    <mergeCell ref="B93:D93"/>
    <mergeCell ref="E93:E94"/>
    <mergeCell ref="F93:F94"/>
    <mergeCell ref="H29:H30"/>
    <mergeCell ref="B30:D30"/>
    <mergeCell ref="B32:D32"/>
    <mergeCell ref="B34:D34"/>
    <mergeCell ref="A35:A36"/>
    <mergeCell ref="B35:D36"/>
    <mergeCell ref="E35:E36"/>
    <mergeCell ref="H35:H36"/>
    <mergeCell ref="B50:D50"/>
    <mergeCell ref="B38:D38"/>
    <mergeCell ref="B39:D39"/>
    <mergeCell ref="B40:D40"/>
    <mergeCell ref="B80:C80"/>
    <mergeCell ref="B65:C65"/>
    <mergeCell ref="B103:D103"/>
    <mergeCell ref="B104:D104"/>
    <mergeCell ref="D58:D59"/>
    <mergeCell ref="B95:D95"/>
    <mergeCell ref="B102:D102"/>
    <mergeCell ref="D66:D69"/>
    <mergeCell ref="B94:D94"/>
    <mergeCell ref="B64:C64"/>
    <mergeCell ref="B96:D96"/>
    <mergeCell ref="B99:D99"/>
    <mergeCell ref="B63:C63"/>
    <mergeCell ref="B68:C68"/>
    <mergeCell ref="B81:C81"/>
    <mergeCell ref="B70:C70"/>
    <mergeCell ref="B71:C71"/>
    <mergeCell ref="B73:C73"/>
    <mergeCell ref="B77:C77"/>
    <mergeCell ref="B79:C79"/>
    <mergeCell ref="B74:C74"/>
    <mergeCell ref="E71:F71"/>
    <mergeCell ref="B75:C75"/>
    <mergeCell ref="B46:D46"/>
    <mergeCell ref="B45:D45"/>
    <mergeCell ref="B53:D53"/>
    <mergeCell ref="B37:D37"/>
    <mergeCell ref="B41:D41"/>
    <mergeCell ref="B55:D55"/>
    <mergeCell ref="A58:B59"/>
    <mergeCell ref="B61:C61"/>
    <mergeCell ref="B67:C67"/>
    <mergeCell ref="B69:C69"/>
    <mergeCell ref="B66:C66"/>
    <mergeCell ref="E58:F58"/>
    <mergeCell ref="B54:D54"/>
    <mergeCell ref="B22:C22"/>
    <mergeCell ref="B62:C62"/>
    <mergeCell ref="B29:D29"/>
    <mergeCell ref="A4:B4"/>
    <mergeCell ref="D7:G7"/>
    <mergeCell ref="A7:B7"/>
    <mergeCell ref="D11:D12"/>
    <mergeCell ref="E11:E12"/>
    <mergeCell ref="F11:F12"/>
    <mergeCell ref="B14:C14"/>
    <mergeCell ref="B15:C15"/>
    <mergeCell ref="B16:C16"/>
    <mergeCell ref="A11:B12"/>
    <mergeCell ref="B44:D44"/>
    <mergeCell ref="B17:C17"/>
    <mergeCell ref="B19:C19"/>
    <mergeCell ref="B20:C20"/>
    <mergeCell ref="B21:C21"/>
    <mergeCell ref="E37:E42"/>
    <mergeCell ref="G58:G59"/>
    <mergeCell ref="A29:A30"/>
    <mergeCell ref="E29:E30"/>
    <mergeCell ref="F29:F30"/>
    <mergeCell ref="G29:G30"/>
    <mergeCell ref="R101:R102"/>
    <mergeCell ref="E122:E123"/>
    <mergeCell ref="B130:C130"/>
    <mergeCell ref="B137:C137"/>
    <mergeCell ref="F143:G143"/>
    <mergeCell ref="B134:C134"/>
    <mergeCell ref="B135:C135"/>
    <mergeCell ref="B136:C136"/>
    <mergeCell ref="B151:C151"/>
    <mergeCell ref="H146:H147"/>
    <mergeCell ref="B150:C150"/>
    <mergeCell ref="B110:D110"/>
    <mergeCell ref="B114:D114"/>
    <mergeCell ref="B124:C124"/>
    <mergeCell ref="B123:C123"/>
    <mergeCell ref="B113:D113"/>
    <mergeCell ref="B109:D109"/>
    <mergeCell ref="B127:C127"/>
    <mergeCell ref="G126:G127"/>
    <mergeCell ref="H126:H127"/>
    <mergeCell ref="E146:F146"/>
    <mergeCell ref="G146:G147"/>
    <mergeCell ref="D142:D143"/>
    <mergeCell ref="E142:E143"/>
    <mergeCell ref="B171:C171"/>
    <mergeCell ref="A152:A153"/>
    <mergeCell ref="B152:C153"/>
    <mergeCell ref="E152:F152"/>
    <mergeCell ref="G152:G153"/>
    <mergeCell ref="H152:H153"/>
    <mergeCell ref="A154:A157"/>
    <mergeCell ref="B154:C157"/>
    <mergeCell ref="G154:G157"/>
    <mergeCell ref="E156:F156"/>
    <mergeCell ref="E157:F157"/>
    <mergeCell ref="E155:F155"/>
    <mergeCell ref="H154:H157"/>
    <mergeCell ref="E153:F153"/>
    <mergeCell ref="E154:F154"/>
    <mergeCell ref="B160:C160"/>
    <mergeCell ref="A167:A168"/>
    <mergeCell ref="D167:D168"/>
    <mergeCell ref="E167:E168"/>
    <mergeCell ref="F167:F168"/>
    <mergeCell ref="G167:G168"/>
    <mergeCell ref="H167:H168"/>
    <mergeCell ref="B170:C170"/>
    <mergeCell ref="B165:C165"/>
    <mergeCell ref="B226:D226"/>
    <mergeCell ref="B233:D233"/>
    <mergeCell ref="D238:F239"/>
    <mergeCell ref="I154:I158"/>
    <mergeCell ref="A158:A159"/>
    <mergeCell ref="B158:C159"/>
    <mergeCell ref="B162:C162"/>
    <mergeCell ref="A165:A166"/>
    <mergeCell ref="B217:C217"/>
    <mergeCell ref="B228:D228"/>
    <mergeCell ref="B230:D230"/>
    <mergeCell ref="B231:D231"/>
    <mergeCell ref="B229:D229"/>
    <mergeCell ref="B227:D227"/>
    <mergeCell ref="E199:F199"/>
    <mergeCell ref="G199:G200"/>
    <mergeCell ref="H199:H200"/>
    <mergeCell ref="B163:C163"/>
    <mergeCell ref="B204:C204"/>
    <mergeCell ref="B209:C209"/>
    <mergeCell ref="B210:C210"/>
    <mergeCell ref="B167:C167"/>
    <mergeCell ref="B168:C168"/>
    <mergeCell ref="B166:C166"/>
  </mergeCells>
  <dataValidations count="3">
    <dataValidation type="list" allowBlank="1" showInputMessage="1" showErrorMessage="1" sqref="E233" xr:uid="{0C58B4E7-8E28-412B-9A1F-9F62FC232943}">
      <formula1>$K$233:$K$237</formula1>
    </dataValidation>
    <dataValidation type="list" allowBlank="1" showInputMessage="1" showErrorMessage="1" sqref="F143:G143" xr:uid="{1805D671-E37D-4AF0-9244-07F2DF8FF0B7}">
      <formula1>$L$140:$Q$140</formula1>
    </dataValidation>
    <dataValidation type="list" allowBlank="1" showInputMessage="1" showErrorMessage="1" sqref="A7:B7" xr:uid="{1B09C531-7775-4FC7-8808-8AE0D010483B}">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Summary!A102</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NNzt69wFZ2qrEHeESiflQIhkKS5ups7bDRPyr3ih9oXexwDxbNoi58NUgA13cQQEmPB+QKRA6zY6TfOeCxe8Gg==" saltValue="IXcm36uVRbPRoZ43tDbDjQ==" spinCount="100000" sheet="1" selectLockedCells="1"/>
  <mergeCells count="228">
    <mergeCell ref="B208:C208"/>
    <mergeCell ref="A213:B214"/>
    <mergeCell ref="C213:C214"/>
    <mergeCell ref="D213:D214"/>
    <mergeCell ref="E213:F213"/>
    <mergeCell ref="G213:G214"/>
    <mergeCell ref="H213:H214"/>
    <mergeCell ref="B216:C216"/>
    <mergeCell ref="A224:B224"/>
    <mergeCell ref="A175:B176"/>
    <mergeCell ref="C175:C176"/>
    <mergeCell ref="D175:D176"/>
    <mergeCell ref="E175:F175"/>
    <mergeCell ref="G175:G176"/>
    <mergeCell ref="H175:H176"/>
    <mergeCell ref="B178:C178"/>
    <mergeCell ref="E180:F180"/>
    <mergeCell ref="B172:C172"/>
    <mergeCell ref="A126:A127"/>
    <mergeCell ref="B126:C126"/>
    <mergeCell ref="D126:D127"/>
    <mergeCell ref="E126:E127"/>
    <mergeCell ref="F126:F127"/>
    <mergeCell ref="B129:C129"/>
    <mergeCell ref="B133:C133"/>
    <mergeCell ref="A140:B140"/>
    <mergeCell ref="F140:G140"/>
    <mergeCell ref="D165:D166"/>
    <mergeCell ref="E165:E166"/>
    <mergeCell ref="F165:F166"/>
    <mergeCell ref="G165:G166"/>
    <mergeCell ref="H165:H166"/>
    <mergeCell ref="F142:G142"/>
    <mergeCell ref="A146:B147"/>
    <mergeCell ref="C146:C147"/>
    <mergeCell ref="D146:D147"/>
    <mergeCell ref="G93:G94"/>
    <mergeCell ref="H93:H94"/>
    <mergeCell ref="A95:A96"/>
    <mergeCell ref="E95:E96"/>
    <mergeCell ref="F95:F96"/>
    <mergeCell ref="G95:G96"/>
    <mergeCell ref="H95:H96"/>
    <mergeCell ref="F122:F123"/>
    <mergeCell ref="G122:G123"/>
    <mergeCell ref="H122:H123"/>
    <mergeCell ref="A98:A99"/>
    <mergeCell ref="B98:D98"/>
    <mergeCell ref="E98:E99"/>
    <mergeCell ref="F98:F99"/>
    <mergeCell ref="B101:D101"/>
    <mergeCell ref="B108:D108"/>
    <mergeCell ref="B112:D112"/>
    <mergeCell ref="B120:C120"/>
    <mergeCell ref="A122:A123"/>
    <mergeCell ref="B122:C122"/>
    <mergeCell ref="D122:D123"/>
    <mergeCell ref="G98:G99"/>
    <mergeCell ref="H98:H99"/>
    <mergeCell ref="B105:D105"/>
    <mergeCell ref="H58:H59"/>
    <mergeCell ref="H37:H42"/>
    <mergeCell ref="B42:D42"/>
    <mergeCell ref="B47:D47"/>
    <mergeCell ref="B51:D51"/>
    <mergeCell ref="B205:C205"/>
    <mergeCell ref="B206:C206"/>
    <mergeCell ref="B195:C195"/>
    <mergeCell ref="B196:C196"/>
    <mergeCell ref="A187:B187"/>
    <mergeCell ref="B190:C190"/>
    <mergeCell ref="B192:C192"/>
    <mergeCell ref="B194:C194"/>
    <mergeCell ref="A199:B200"/>
    <mergeCell ref="C199:C200"/>
    <mergeCell ref="D199:D200"/>
    <mergeCell ref="B203:C203"/>
    <mergeCell ref="B179:C179"/>
    <mergeCell ref="B180:C180"/>
    <mergeCell ref="B91:D91"/>
    <mergeCell ref="A93:A94"/>
    <mergeCell ref="B93:D93"/>
    <mergeCell ref="E93:E94"/>
    <mergeCell ref="F93:F94"/>
    <mergeCell ref="H29:H30"/>
    <mergeCell ref="B30:D30"/>
    <mergeCell ref="B32:D32"/>
    <mergeCell ref="B34:D34"/>
    <mergeCell ref="A35:A36"/>
    <mergeCell ref="B35:D36"/>
    <mergeCell ref="E35:E36"/>
    <mergeCell ref="H35:H36"/>
    <mergeCell ref="B50:D50"/>
    <mergeCell ref="B38:D38"/>
    <mergeCell ref="B39:D39"/>
    <mergeCell ref="B40:D40"/>
    <mergeCell ref="B80:C80"/>
    <mergeCell ref="B65:C65"/>
    <mergeCell ref="B103:D103"/>
    <mergeCell ref="B104:D104"/>
    <mergeCell ref="D58:D59"/>
    <mergeCell ref="B95:D95"/>
    <mergeCell ref="B102:D102"/>
    <mergeCell ref="D66:D69"/>
    <mergeCell ref="B94:D94"/>
    <mergeCell ref="B64:C64"/>
    <mergeCell ref="B96:D96"/>
    <mergeCell ref="B99:D99"/>
    <mergeCell ref="B63:C63"/>
    <mergeCell ref="B68:C68"/>
    <mergeCell ref="B81:C81"/>
    <mergeCell ref="B70:C70"/>
    <mergeCell ref="B71:C71"/>
    <mergeCell ref="B73:C73"/>
    <mergeCell ref="B77:C77"/>
    <mergeCell ref="B79:C79"/>
    <mergeCell ref="B74:C74"/>
    <mergeCell ref="E71:F71"/>
    <mergeCell ref="B75:C75"/>
    <mergeCell ref="B46:D46"/>
    <mergeCell ref="B45:D45"/>
    <mergeCell ref="B53:D53"/>
    <mergeCell ref="B37:D37"/>
    <mergeCell ref="B41:D41"/>
    <mergeCell ref="B55:D55"/>
    <mergeCell ref="A58:B59"/>
    <mergeCell ref="B61:C61"/>
    <mergeCell ref="B67:C67"/>
    <mergeCell ref="B69:C69"/>
    <mergeCell ref="B66:C66"/>
    <mergeCell ref="E58:F58"/>
    <mergeCell ref="B54:D54"/>
    <mergeCell ref="B22:C22"/>
    <mergeCell ref="B62:C62"/>
    <mergeCell ref="B29:D29"/>
    <mergeCell ref="A4:B4"/>
    <mergeCell ref="D7:G7"/>
    <mergeCell ref="A7:B7"/>
    <mergeCell ref="D11:D12"/>
    <mergeCell ref="E11:E12"/>
    <mergeCell ref="F11:F12"/>
    <mergeCell ref="B14:C14"/>
    <mergeCell ref="B15:C15"/>
    <mergeCell ref="B16:C16"/>
    <mergeCell ref="A11:B12"/>
    <mergeCell ref="B44:D44"/>
    <mergeCell ref="B17:C17"/>
    <mergeCell ref="B19:C19"/>
    <mergeCell ref="B20:C20"/>
    <mergeCell ref="B21:C21"/>
    <mergeCell ref="E37:E42"/>
    <mergeCell ref="G58:G59"/>
    <mergeCell ref="A29:A30"/>
    <mergeCell ref="E29:E30"/>
    <mergeCell ref="F29:F30"/>
    <mergeCell ref="G29:G30"/>
    <mergeCell ref="R101:R102"/>
    <mergeCell ref="E122:E123"/>
    <mergeCell ref="B130:C130"/>
    <mergeCell ref="B137:C137"/>
    <mergeCell ref="F143:G143"/>
    <mergeCell ref="B134:C134"/>
    <mergeCell ref="B135:C135"/>
    <mergeCell ref="B136:C136"/>
    <mergeCell ref="B151:C151"/>
    <mergeCell ref="H146:H147"/>
    <mergeCell ref="B150:C150"/>
    <mergeCell ref="B110:D110"/>
    <mergeCell ref="B114:D114"/>
    <mergeCell ref="B124:C124"/>
    <mergeCell ref="B123:C123"/>
    <mergeCell ref="B113:D113"/>
    <mergeCell ref="B109:D109"/>
    <mergeCell ref="B127:C127"/>
    <mergeCell ref="G126:G127"/>
    <mergeCell ref="H126:H127"/>
    <mergeCell ref="E146:F146"/>
    <mergeCell ref="G146:G147"/>
    <mergeCell ref="D142:D143"/>
    <mergeCell ref="E142:E143"/>
    <mergeCell ref="B171:C171"/>
    <mergeCell ref="A152:A153"/>
    <mergeCell ref="B152:C153"/>
    <mergeCell ref="E152:F152"/>
    <mergeCell ref="G152:G153"/>
    <mergeCell ref="H152:H153"/>
    <mergeCell ref="A154:A157"/>
    <mergeCell ref="B154:C157"/>
    <mergeCell ref="G154:G157"/>
    <mergeCell ref="E156:F156"/>
    <mergeCell ref="E157:F157"/>
    <mergeCell ref="E155:F155"/>
    <mergeCell ref="H154:H157"/>
    <mergeCell ref="E153:F153"/>
    <mergeCell ref="E154:F154"/>
    <mergeCell ref="B160:C160"/>
    <mergeCell ref="A167:A168"/>
    <mergeCell ref="D167:D168"/>
    <mergeCell ref="E167:E168"/>
    <mergeCell ref="F167:F168"/>
    <mergeCell ref="G167:G168"/>
    <mergeCell ref="H167:H168"/>
    <mergeCell ref="B170:C170"/>
    <mergeCell ref="B165:C165"/>
    <mergeCell ref="B226:D226"/>
    <mergeCell ref="B233:D233"/>
    <mergeCell ref="D238:F239"/>
    <mergeCell ref="I154:I158"/>
    <mergeCell ref="A158:A159"/>
    <mergeCell ref="B158:C159"/>
    <mergeCell ref="B162:C162"/>
    <mergeCell ref="A165:A166"/>
    <mergeCell ref="B217:C217"/>
    <mergeCell ref="B228:D228"/>
    <mergeCell ref="B230:D230"/>
    <mergeCell ref="B231:D231"/>
    <mergeCell ref="B229:D229"/>
    <mergeCell ref="B227:D227"/>
    <mergeCell ref="E199:F199"/>
    <mergeCell ref="G199:G200"/>
    <mergeCell ref="H199:H200"/>
    <mergeCell ref="B163:C163"/>
    <mergeCell ref="B204:C204"/>
    <mergeCell ref="B209:C209"/>
    <mergeCell ref="B210:C210"/>
    <mergeCell ref="B167:C167"/>
    <mergeCell ref="B168:C168"/>
    <mergeCell ref="B166:C166"/>
  </mergeCells>
  <dataValidations count="3">
    <dataValidation type="list" allowBlank="1" showInputMessage="1" showErrorMessage="1" sqref="E233" xr:uid="{65E0B0F2-538B-438D-915C-536A13BA27CA}">
      <formula1>$K$233:$K$237</formula1>
    </dataValidation>
    <dataValidation type="list" allowBlank="1" showInputMessage="1" showErrorMessage="1" sqref="F143:G143" xr:uid="{91AA2A7B-8135-4945-A753-69C92DFD789E}">
      <formula1>$L$140:$Q$140</formula1>
    </dataValidation>
    <dataValidation type="list" allowBlank="1" showInputMessage="1" showErrorMessage="1" sqref="A7:B7" xr:uid="{4126D0BF-901A-43A7-8CC4-04D6F9145200}">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1"/>
  <sheetViews>
    <sheetView topLeftCell="F37" zoomScale="70" zoomScaleNormal="70" workbookViewId="0">
      <selection activeCell="M52" sqref="M52"/>
    </sheetView>
  </sheetViews>
  <sheetFormatPr defaultColWidth="9.109375" defaultRowHeight="15"/>
  <cols>
    <col min="1" max="1" width="7" style="188" customWidth="1"/>
    <col min="2" max="2" width="56.6640625" style="186" customWidth="1"/>
    <col min="3" max="3" width="14.33203125" style="187" customWidth="1"/>
    <col min="4" max="4" width="19.44140625" style="187" customWidth="1"/>
    <col min="5" max="6" width="19.5546875" style="187" customWidth="1"/>
    <col min="7" max="7" width="42.33203125" style="187" customWidth="1"/>
    <col min="8" max="10" width="17.109375" style="187" customWidth="1"/>
    <col min="11" max="11" width="16.88671875" style="187" customWidth="1"/>
    <col min="12" max="12" width="42.5546875" style="188" bestFit="1" customWidth="1"/>
    <col min="13" max="15" width="14.44140625" style="187" customWidth="1"/>
    <col min="16" max="16" width="16.44140625" style="187" customWidth="1"/>
    <col min="17" max="17" width="50.88671875" style="188" bestFit="1" customWidth="1"/>
    <col min="18" max="18" width="14.44140625" style="186" customWidth="1"/>
    <col min="19" max="20" width="14.44140625" style="188" customWidth="1"/>
    <col min="21" max="21" width="17.109375" style="188" customWidth="1"/>
    <col min="22" max="22" width="15.33203125" style="188" customWidth="1"/>
    <col min="23" max="23" width="48.5546875" style="188" bestFit="1" customWidth="1"/>
    <col min="24" max="24" width="22" style="190" bestFit="1" customWidth="1"/>
    <col min="25" max="16384" width="9.109375" style="188"/>
  </cols>
  <sheetData>
    <row r="1" spans="1:24" ht="21">
      <c r="A1" s="185" t="s">
        <v>188</v>
      </c>
      <c r="K1" s="188"/>
      <c r="L1" s="187"/>
      <c r="P1" s="188"/>
      <c r="R1" s="188"/>
      <c r="X1" s="188"/>
    </row>
    <row r="2" spans="1:24">
      <c r="K2" s="142"/>
      <c r="L2" s="187"/>
      <c r="P2" s="188"/>
      <c r="Q2" s="186"/>
      <c r="R2" s="188"/>
      <c r="V2" s="189"/>
      <c r="W2" s="190"/>
      <c r="X2" s="188"/>
    </row>
    <row r="3" spans="1:24" ht="15.6">
      <c r="A3" s="191" t="s">
        <v>43</v>
      </c>
      <c r="B3" s="192"/>
      <c r="C3" s="192"/>
      <c r="D3" s="192"/>
      <c r="E3" s="193"/>
      <c r="F3" s="194"/>
      <c r="G3" s="194"/>
      <c r="H3" s="194"/>
      <c r="I3" s="194"/>
      <c r="J3" s="194"/>
      <c r="K3" s="142"/>
      <c r="L3" s="187"/>
      <c r="P3" s="188"/>
      <c r="Q3" s="186"/>
      <c r="R3" s="188"/>
      <c r="V3" s="189"/>
      <c r="W3" s="190"/>
      <c r="X3" s="188"/>
    </row>
    <row r="4" spans="1:24" ht="15.6">
      <c r="B4" s="195"/>
      <c r="C4" s="196"/>
      <c r="D4" s="188"/>
      <c r="E4" s="188"/>
      <c r="G4" s="197"/>
      <c r="K4" s="142"/>
      <c r="L4" s="187"/>
      <c r="P4" s="188"/>
      <c r="Q4" s="186"/>
      <c r="R4" s="188"/>
      <c r="V4" s="189"/>
      <c r="W4" s="190"/>
      <c r="X4" s="188"/>
    </row>
    <row r="5" spans="1:24" ht="52.2">
      <c r="A5" s="198" t="s">
        <v>0</v>
      </c>
      <c r="B5" s="199"/>
      <c r="C5" s="199"/>
      <c r="D5" s="200"/>
      <c r="E5" s="201" t="s">
        <v>44</v>
      </c>
      <c r="F5" s="201" t="s">
        <v>425</v>
      </c>
      <c r="G5" s="201" t="s">
        <v>15</v>
      </c>
      <c r="H5" s="201" t="s">
        <v>16</v>
      </c>
      <c r="I5" s="201" t="s">
        <v>424</v>
      </c>
      <c r="J5" s="201" t="s">
        <v>423</v>
      </c>
      <c r="K5" s="142"/>
      <c r="L5" s="202"/>
      <c r="M5" s="203"/>
      <c r="N5" s="204"/>
      <c r="O5" s="204"/>
      <c r="P5" s="188"/>
      <c r="Q5" s="186"/>
      <c r="R5" s="188"/>
      <c r="V5" s="189"/>
      <c r="W5" s="190"/>
      <c r="X5" s="188"/>
    </row>
    <row r="6" spans="1:24" ht="15.75" customHeight="1">
      <c r="A6" s="205">
        <v>1.1000000000000001</v>
      </c>
      <c r="B6" s="690" t="s">
        <v>288</v>
      </c>
      <c r="C6" s="688"/>
      <c r="D6" s="689"/>
      <c r="E6" s="206">
        <f>C62</f>
        <v>35</v>
      </c>
      <c r="F6" s="206">
        <f>D62</f>
        <v>45</v>
      </c>
      <c r="G6" s="206">
        <f>E62</f>
        <v>50</v>
      </c>
      <c r="H6" s="206">
        <f>F62</f>
        <v>35</v>
      </c>
      <c r="I6" s="206">
        <f>F62</f>
        <v>35</v>
      </c>
      <c r="J6" s="206">
        <f>E62</f>
        <v>50</v>
      </c>
      <c r="K6" s="142"/>
      <c r="L6" s="202"/>
      <c r="M6" s="203"/>
      <c r="N6" s="204"/>
      <c r="O6" s="207"/>
      <c r="P6" s="188"/>
      <c r="Q6" s="186"/>
      <c r="R6" s="188"/>
      <c r="V6" s="189"/>
      <c r="W6" s="190"/>
      <c r="X6" s="188"/>
    </row>
    <row r="7" spans="1:24" ht="15" customHeight="1">
      <c r="A7" s="205">
        <v>2.1</v>
      </c>
      <c r="B7" s="690" t="s">
        <v>201</v>
      </c>
      <c r="C7" s="691"/>
      <c r="D7" s="692"/>
      <c r="E7" s="206">
        <f>C65</f>
        <v>33</v>
      </c>
      <c r="F7" s="206">
        <f>D65</f>
        <v>42</v>
      </c>
      <c r="G7" s="206">
        <f>E65</f>
        <v>48</v>
      </c>
      <c r="H7" s="206">
        <f>F65</f>
        <v>34</v>
      </c>
      <c r="I7" s="206">
        <f>F65</f>
        <v>34</v>
      </c>
      <c r="J7" s="206">
        <f>E65</f>
        <v>48</v>
      </c>
      <c r="K7" s="23"/>
      <c r="L7" s="208"/>
      <c r="M7" s="209"/>
      <c r="N7" s="209"/>
      <c r="O7" s="209"/>
      <c r="P7" s="188"/>
      <c r="Q7" s="186"/>
      <c r="R7" s="188"/>
      <c r="V7" s="189"/>
      <c r="W7" s="190"/>
      <c r="X7" s="188"/>
    </row>
    <row r="8" spans="1:24" ht="15.75" customHeight="1">
      <c r="A8" s="205">
        <v>3.1</v>
      </c>
      <c r="B8" s="690" t="s">
        <v>289</v>
      </c>
      <c r="C8" s="691"/>
      <c r="D8" s="692"/>
      <c r="E8" s="206">
        <f>C68</f>
        <v>32</v>
      </c>
      <c r="F8" s="206">
        <f>D68</f>
        <v>39</v>
      </c>
      <c r="G8" s="206">
        <f>E68</f>
        <v>46</v>
      </c>
      <c r="H8" s="206">
        <f>F68</f>
        <v>33</v>
      </c>
      <c r="I8" s="206">
        <f>F68</f>
        <v>33</v>
      </c>
      <c r="J8" s="206">
        <f>E68</f>
        <v>46</v>
      </c>
      <c r="K8" s="188"/>
      <c r="L8" s="202"/>
      <c r="M8" s="203"/>
      <c r="N8" s="210"/>
      <c r="O8" s="207"/>
      <c r="P8" s="188"/>
      <c r="Q8" s="186"/>
      <c r="R8" s="188"/>
      <c r="V8" s="189"/>
      <c r="W8" s="190"/>
      <c r="X8" s="188"/>
    </row>
    <row r="9" spans="1:24" ht="15" customHeight="1">
      <c r="A9" s="205">
        <v>3.2</v>
      </c>
      <c r="B9" s="693" t="s">
        <v>327</v>
      </c>
      <c r="C9" s="694"/>
      <c r="D9" s="695"/>
      <c r="E9" s="206">
        <f>C68</f>
        <v>32</v>
      </c>
      <c r="F9" s="206">
        <f>D68</f>
        <v>39</v>
      </c>
      <c r="G9" s="206">
        <f>E68</f>
        <v>46</v>
      </c>
      <c r="H9" s="206">
        <f>F68</f>
        <v>33</v>
      </c>
      <c r="I9" s="206">
        <f>F68</f>
        <v>33</v>
      </c>
      <c r="J9" s="206">
        <f>E68</f>
        <v>46</v>
      </c>
      <c r="K9" s="188"/>
      <c r="L9" s="208"/>
      <c r="M9" s="209"/>
      <c r="N9" s="209"/>
      <c r="O9" s="209"/>
      <c r="P9" s="188"/>
      <c r="Q9" s="186"/>
      <c r="R9" s="188"/>
      <c r="V9" s="189"/>
      <c r="W9" s="190"/>
      <c r="X9" s="188"/>
    </row>
    <row r="10" spans="1:24" ht="15.75" customHeight="1">
      <c r="A10" s="205">
        <v>4.0999999999999996</v>
      </c>
      <c r="B10" s="690" t="s">
        <v>329</v>
      </c>
      <c r="C10" s="691"/>
      <c r="D10" s="692"/>
      <c r="E10" s="206">
        <f>C72</f>
        <v>29</v>
      </c>
      <c r="F10" s="206">
        <f>D72</f>
        <v>35</v>
      </c>
      <c r="G10" s="206">
        <f>E72</f>
        <v>41</v>
      </c>
      <c r="H10" s="206">
        <f>F72</f>
        <v>32</v>
      </c>
      <c r="I10" s="206">
        <f>F72</f>
        <v>32</v>
      </c>
      <c r="J10" s="206">
        <f>E72</f>
        <v>41</v>
      </c>
      <c r="K10" s="188"/>
      <c r="L10" s="202"/>
      <c r="M10" s="203"/>
      <c r="N10" s="210"/>
      <c r="O10" s="207"/>
      <c r="P10" s="188"/>
      <c r="Q10" s="186"/>
      <c r="R10" s="188"/>
      <c r="V10" s="189"/>
      <c r="W10" s="190"/>
      <c r="X10" s="188"/>
    </row>
    <row r="11" spans="1:24" ht="15" customHeight="1">
      <c r="A11" s="205">
        <v>4.2</v>
      </c>
      <c r="B11" s="696" t="s">
        <v>346</v>
      </c>
      <c r="C11" s="697"/>
      <c r="D11" s="698"/>
      <c r="E11" s="206">
        <f>C72</f>
        <v>29</v>
      </c>
      <c r="F11" s="206">
        <f>D72</f>
        <v>35</v>
      </c>
      <c r="G11" s="206">
        <f>E72</f>
        <v>41</v>
      </c>
      <c r="H11" s="206">
        <f>F72</f>
        <v>32</v>
      </c>
      <c r="I11" s="206">
        <f>F72</f>
        <v>32</v>
      </c>
      <c r="J11" s="206">
        <f>E72</f>
        <v>41</v>
      </c>
      <c r="K11" s="188"/>
      <c r="L11" s="208"/>
      <c r="M11" s="209"/>
      <c r="N11" s="209"/>
      <c r="O11" s="209"/>
      <c r="P11" s="188"/>
      <c r="Q11" s="186"/>
      <c r="R11" s="188"/>
      <c r="V11" s="189"/>
      <c r="W11" s="190"/>
      <c r="X11" s="188"/>
    </row>
    <row r="12" spans="1:24" ht="15" customHeight="1">
      <c r="A12" s="205">
        <v>4.3</v>
      </c>
      <c r="B12" s="211" t="s">
        <v>344</v>
      </c>
      <c r="C12" s="212"/>
      <c r="D12" s="213"/>
      <c r="E12" s="206">
        <f>C74</f>
        <v>23</v>
      </c>
      <c r="F12" s="206">
        <f>D74</f>
        <v>28</v>
      </c>
      <c r="G12" s="206">
        <f>E74</f>
        <v>34</v>
      </c>
      <c r="H12" s="206">
        <f>F74</f>
        <v>26</v>
      </c>
      <c r="I12" s="206">
        <f>F74</f>
        <v>26</v>
      </c>
      <c r="J12" s="206">
        <f>E74</f>
        <v>34</v>
      </c>
      <c r="K12" s="188"/>
      <c r="L12" s="214"/>
      <c r="M12" s="215"/>
      <c r="N12" s="215"/>
      <c r="O12" s="215"/>
      <c r="P12" s="188"/>
      <c r="Q12" s="186"/>
      <c r="R12" s="188"/>
      <c r="V12" s="189"/>
      <c r="W12" s="190"/>
      <c r="X12" s="188"/>
    </row>
    <row r="13" spans="1:24" ht="15" customHeight="1">
      <c r="A13" s="205">
        <v>4.4000000000000004</v>
      </c>
      <c r="B13" s="690" t="s">
        <v>345</v>
      </c>
      <c r="C13" s="691"/>
      <c r="D13" s="692"/>
      <c r="E13" s="206">
        <f>C74</f>
        <v>23</v>
      </c>
      <c r="F13" s="206">
        <f>D74</f>
        <v>28</v>
      </c>
      <c r="G13" s="206">
        <f>E74</f>
        <v>34</v>
      </c>
      <c r="H13" s="206">
        <f>F74</f>
        <v>26</v>
      </c>
      <c r="I13" s="206">
        <f>F74</f>
        <v>26</v>
      </c>
      <c r="J13" s="206">
        <f>E74</f>
        <v>34</v>
      </c>
      <c r="K13" s="188"/>
      <c r="L13" s="214"/>
      <c r="M13" s="215"/>
      <c r="N13" s="215"/>
      <c r="O13" s="215"/>
      <c r="P13" s="188"/>
      <c r="Q13" s="186"/>
      <c r="R13" s="188"/>
      <c r="V13" s="189"/>
      <c r="W13" s="190"/>
      <c r="X13" s="188"/>
    </row>
    <row r="14" spans="1:24" ht="15" customHeight="1">
      <c r="A14" s="205">
        <v>5.0999999999999996</v>
      </c>
      <c r="B14" s="687" t="s">
        <v>202</v>
      </c>
      <c r="C14" s="688"/>
      <c r="D14" s="689"/>
      <c r="E14" s="206">
        <f>C77</f>
        <v>20</v>
      </c>
      <c r="F14" s="206">
        <f>D77</f>
        <v>22</v>
      </c>
      <c r="G14" s="206">
        <f>E77</f>
        <v>28</v>
      </c>
      <c r="H14" s="206">
        <f>F77</f>
        <v>24</v>
      </c>
      <c r="I14" s="206">
        <f>F77</f>
        <v>24</v>
      </c>
      <c r="J14" s="206">
        <f>E77</f>
        <v>28</v>
      </c>
      <c r="K14" s="188"/>
      <c r="L14" s="216"/>
      <c r="M14" s="217"/>
      <c r="N14" s="217"/>
      <c r="O14" s="217"/>
      <c r="P14" s="188"/>
      <c r="Q14" s="186"/>
      <c r="R14" s="188"/>
      <c r="V14" s="189"/>
      <c r="W14" s="190"/>
      <c r="X14" s="188"/>
    </row>
    <row r="15" spans="1:24" ht="15" customHeight="1">
      <c r="A15" s="205">
        <v>5.2</v>
      </c>
      <c r="B15" s="687" t="s">
        <v>149</v>
      </c>
      <c r="C15" s="688"/>
      <c r="D15" s="689"/>
      <c r="E15" s="206">
        <f>C79</f>
        <v>10</v>
      </c>
      <c r="F15" s="206">
        <f>D79</f>
        <v>10</v>
      </c>
      <c r="G15" s="206">
        <f>E79</f>
        <v>15</v>
      </c>
      <c r="H15" s="206">
        <f>F79</f>
        <v>11</v>
      </c>
      <c r="I15" s="206">
        <f>F79</f>
        <v>11</v>
      </c>
      <c r="J15" s="206">
        <f>E79</f>
        <v>15</v>
      </c>
      <c r="K15" s="188"/>
      <c r="L15" s="216"/>
      <c r="M15" s="217"/>
      <c r="N15" s="217"/>
      <c r="O15" s="217"/>
      <c r="P15" s="188"/>
      <c r="Q15" s="186"/>
      <c r="R15" s="188"/>
      <c r="V15" s="189"/>
      <c r="W15" s="190"/>
      <c r="X15" s="188"/>
    </row>
    <row r="16" spans="1:24" ht="15" customHeight="1">
      <c r="K16" s="188"/>
      <c r="L16" s="216"/>
      <c r="M16" s="217"/>
      <c r="N16" s="217"/>
      <c r="O16" s="217"/>
      <c r="P16" s="188"/>
      <c r="Q16" s="186"/>
      <c r="R16" s="188"/>
      <c r="V16" s="189"/>
      <c r="W16" s="190"/>
      <c r="X16" s="188"/>
    </row>
    <row r="17" spans="1:24" ht="15" customHeight="1">
      <c r="K17" s="188"/>
      <c r="L17" s="216"/>
      <c r="M17" s="217"/>
      <c r="N17" s="217"/>
      <c r="O17" s="217"/>
      <c r="P17" s="188"/>
      <c r="Q17" s="186"/>
      <c r="R17" s="188"/>
      <c r="V17" s="189"/>
      <c r="W17" s="190"/>
      <c r="X17" s="188"/>
    </row>
    <row r="18" spans="1:24" ht="15.75" customHeight="1">
      <c r="A18" s="218" t="s">
        <v>51</v>
      </c>
      <c r="B18" s="219"/>
      <c r="C18" s="219"/>
      <c r="D18" s="219"/>
      <c r="E18" s="220"/>
      <c r="F18" s="221"/>
      <c r="G18" s="221"/>
      <c r="H18" s="221"/>
      <c r="I18" s="221"/>
      <c r="J18" s="221"/>
      <c r="K18" s="188"/>
      <c r="L18" s="216"/>
      <c r="M18" s="217"/>
      <c r="N18" s="217"/>
      <c r="O18" s="217"/>
      <c r="P18" s="188"/>
      <c r="Q18" s="186"/>
      <c r="R18" s="188"/>
      <c r="V18" s="189"/>
      <c r="W18" s="190"/>
      <c r="X18" s="188"/>
    </row>
    <row r="19" spans="1:24" ht="15.75" customHeight="1">
      <c r="B19" s="222"/>
      <c r="C19" s="204"/>
      <c r="D19" s="207"/>
      <c r="E19" s="207"/>
      <c r="F19" s="223"/>
      <c r="G19" s="224"/>
      <c r="K19" s="188"/>
      <c r="L19" s="216"/>
      <c r="M19" s="217"/>
      <c r="N19" s="217"/>
      <c r="O19" s="217"/>
      <c r="P19" s="188"/>
      <c r="Q19" s="186"/>
      <c r="R19" s="188"/>
      <c r="V19" s="189"/>
      <c r="W19" s="190"/>
      <c r="X19" s="188"/>
    </row>
    <row r="20" spans="1:24" ht="52.2">
      <c r="A20" s="225" t="s">
        <v>0</v>
      </c>
      <c r="B20" s="226"/>
      <c r="C20" s="226"/>
      <c r="D20" s="227"/>
      <c r="E20" s="228" t="s">
        <v>44</v>
      </c>
      <c r="F20" s="228" t="s">
        <v>425</v>
      </c>
      <c r="G20" s="228" t="s">
        <v>15</v>
      </c>
      <c r="H20" s="228" t="s">
        <v>16</v>
      </c>
      <c r="I20" s="228" t="s">
        <v>424</v>
      </c>
      <c r="J20" s="228" t="s">
        <v>423</v>
      </c>
      <c r="K20" s="188"/>
      <c r="L20" s="229"/>
      <c r="M20" s="209"/>
      <c r="N20" s="207"/>
      <c r="O20" s="207"/>
      <c r="P20" s="230"/>
      <c r="Q20" s="186"/>
      <c r="R20" s="188"/>
      <c r="V20" s="189"/>
      <c r="W20" s="190"/>
      <c r="X20" s="188"/>
    </row>
    <row r="21" spans="1:24" ht="15.75" customHeight="1">
      <c r="A21" s="231">
        <v>1.1000000000000001</v>
      </c>
      <c r="B21" s="690" t="s">
        <v>288</v>
      </c>
      <c r="C21" s="688"/>
      <c r="D21" s="689"/>
      <c r="E21" s="232">
        <f>H62</f>
        <v>30</v>
      </c>
      <c r="F21" s="232">
        <f t="shared" ref="F21:H21" si="0">I62</f>
        <v>30</v>
      </c>
      <c r="G21" s="232">
        <f t="shared" si="0"/>
        <v>20</v>
      </c>
      <c r="H21" s="232">
        <f t="shared" si="0"/>
        <v>20</v>
      </c>
      <c r="I21" s="232">
        <f>K62</f>
        <v>20</v>
      </c>
      <c r="J21" s="232">
        <f>J62</f>
        <v>20</v>
      </c>
      <c r="K21" s="188"/>
      <c r="L21" s="233"/>
      <c r="M21" s="233"/>
      <c r="N21" s="207"/>
      <c r="O21" s="234"/>
      <c r="P21" s="234"/>
      <c r="Q21" s="186"/>
      <c r="R21" s="188"/>
      <c r="V21" s="189"/>
      <c r="W21" s="190"/>
      <c r="X21" s="188"/>
    </row>
    <row r="22" spans="1:24" ht="15" customHeight="1">
      <c r="A22" s="231">
        <v>2.1</v>
      </c>
      <c r="B22" s="687" t="s">
        <v>205</v>
      </c>
      <c r="C22" s="688"/>
      <c r="D22" s="689"/>
      <c r="E22" s="235">
        <f>H65</f>
        <v>29</v>
      </c>
      <c r="F22" s="235">
        <f t="shared" ref="F22:H22" si="1">I65</f>
        <v>28</v>
      </c>
      <c r="G22" s="235">
        <f t="shared" si="1"/>
        <v>18</v>
      </c>
      <c r="H22" s="235">
        <f t="shared" si="1"/>
        <v>19</v>
      </c>
      <c r="I22" s="235">
        <f>K65</f>
        <v>19</v>
      </c>
      <c r="J22" s="235">
        <f>J65</f>
        <v>18</v>
      </c>
      <c r="K22" s="188"/>
      <c r="L22" s="207"/>
      <c r="M22" s="207"/>
      <c r="N22" s="207"/>
      <c r="O22" s="207"/>
      <c r="P22" s="234"/>
      <c r="Q22" s="186"/>
      <c r="R22" s="188"/>
      <c r="V22" s="189"/>
      <c r="W22" s="190"/>
      <c r="X22" s="188"/>
    </row>
    <row r="23" spans="1:24" ht="15" customHeight="1">
      <c r="A23" s="231">
        <v>2.2000000000000002</v>
      </c>
      <c r="B23" s="690" t="s">
        <v>176</v>
      </c>
      <c r="C23" s="691"/>
      <c r="D23" s="692"/>
      <c r="E23" s="235">
        <f>H65</f>
        <v>29</v>
      </c>
      <c r="F23" s="235">
        <f t="shared" ref="F23:H23" si="2">I65</f>
        <v>28</v>
      </c>
      <c r="G23" s="235">
        <f t="shared" si="2"/>
        <v>18</v>
      </c>
      <c r="H23" s="235">
        <f t="shared" si="2"/>
        <v>19</v>
      </c>
      <c r="I23" s="235">
        <f>K65</f>
        <v>19</v>
      </c>
      <c r="J23" s="235">
        <f>J65</f>
        <v>18</v>
      </c>
      <c r="K23" s="188"/>
      <c r="L23" s="207"/>
      <c r="M23" s="236"/>
      <c r="N23" s="236"/>
      <c r="O23" s="236"/>
      <c r="P23" s="234"/>
      <c r="Q23" s="186"/>
      <c r="R23" s="188"/>
      <c r="V23" s="189"/>
      <c r="W23" s="190"/>
      <c r="X23" s="188"/>
    </row>
    <row r="24" spans="1:24" ht="15" customHeight="1">
      <c r="A24" s="231">
        <v>3.1</v>
      </c>
      <c r="B24" s="687" t="s">
        <v>206</v>
      </c>
      <c r="C24" s="688"/>
      <c r="D24" s="689"/>
      <c r="E24" s="235">
        <f>H68</f>
        <v>27</v>
      </c>
      <c r="F24" s="235">
        <f t="shared" ref="F24:H24" si="3">I68</f>
        <v>27</v>
      </c>
      <c r="G24" s="235">
        <f t="shared" si="3"/>
        <v>17</v>
      </c>
      <c r="H24" s="235">
        <f t="shared" si="3"/>
        <v>18</v>
      </c>
      <c r="I24" s="235">
        <f>K68</f>
        <v>18</v>
      </c>
      <c r="J24" s="235">
        <f>J68</f>
        <v>17</v>
      </c>
      <c r="K24" s="188"/>
      <c r="L24" s="229"/>
      <c r="M24" s="209"/>
      <c r="N24" s="209"/>
      <c r="O24" s="209"/>
      <c r="P24" s="230"/>
      <c r="Q24" s="186"/>
      <c r="R24" s="188"/>
      <c r="V24" s="189"/>
      <c r="W24" s="190"/>
      <c r="X24" s="188"/>
    </row>
    <row r="25" spans="1:24" ht="15.75" customHeight="1">
      <c r="A25" s="231" t="s">
        <v>203</v>
      </c>
      <c r="B25" s="699" t="s">
        <v>290</v>
      </c>
      <c r="C25" s="700"/>
      <c r="D25" s="701"/>
      <c r="E25" s="235">
        <f>H72</f>
        <v>26</v>
      </c>
      <c r="F25" s="235">
        <f t="shared" ref="F25:H25" si="4">I72</f>
        <v>25</v>
      </c>
      <c r="G25" s="235">
        <f t="shared" si="4"/>
        <v>16</v>
      </c>
      <c r="H25" s="235">
        <f t="shared" si="4"/>
        <v>17</v>
      </c>
      <c r="I25" s="235">
        <f>K72</f>
        <v>17</v>
      </c>
      <c r="J25" s="235">
        <f>J72</f>
        <v>16</v>
      </c>
      <c r="K25" s="188"/>
      <c r="L25" s="203"/>
      <c r="M25" s="203"/>
      <c r="N25" s="207"/>
      <c r="O25" s="207"/>
      <c r="P25" s="230"/>
      <c r="Q25" s="186"/>
      <c r="R25" s="188"/>
      <c r="V25" s="189"/>
      <c r="W25" s="190"/>
      <c r="X25" s="188"/>
    </row>
    <row r="26" spans="1:24">
      <c r="A26" s="231" t="s">
        <v>204</v>
      </c>
      <c r="B26" s="699" t="s">
        <v>291</v>
      </c>
      <c r="C26" s="700"/>
      <c r="D26" s="701"/>
      <c r="E26" s="235">
        <f>H72</f>
        <v>26</v>
      </c>
      <c r="F26" s="235">
        <f t="shared" ref="F26:H26" si="5">I72</f>
        <v>25</v>
      </c>
      <c r="G26" s="235">
        <f t="shared" si="5"/>
        <v>16</v>
      </c>
      <c r="H26" s="235">
        <f t="shared" si="5"/>
        <v>17</v>
      </c>
      <c r="I26" s="235">
        <f>K72</f>
        <v>17</v>
      </c>
      <c r="J26" s="235">
        <f>J72</f>
        <v>16</v>
      </c>
      <c r="K26" s="188"/>
      <c r="L26" s="207"/>
      <c r="M26" s="207"/>
      <c r="N26" s="207"/>
      <c r="O26" s="207"/>
      <c r="P26" s="234"/>
      <c r="Q26" s="186"/>
      <c r="R26" s="188"/>
      <c r="V26" s="189"/>
      <c r="W26" s="190"/>
      <c r="X26" s="188"/>
    </row>
    <row r="27" spans="1:24" ht="15.6">
      <c r="A27" s="231">
        <v>4.2</v>
      </c>
      <c r="B27" s="702" t="s">
        <v>207</v>
      </c>
      <c r="C27" s="703"/>
      <c r="D27" s="704"/>
      <c r="E27" s="235">
        <f>H72</f>
        <v>26</v>
      </c>
      <c r="F27" s="235">
        <f t="shared" ref="F27:H27" si="6">I72</f>
        <v>25</v>
      </c>
      <c r="G27" s="235">
        <f t="shared" si="6"/>
        <v>16</v>
      </c>
      <c r="H27" s="235">
        <f t="shared" si="6"/>
        <v>17</v>
      </c>
      <c r="I27" s="235">
        <f>K72</f>
        <v>17</v>
      </c>
      <c r="J27" s="235">
        <f>J72</f>
        <v>16</v>
      </c>
      <c r="K27" s="188"/>
      <c r="L27" s="207"/>
      <c r="M27" s="236"/>
      <c r="N27" s="236"/>
      <c r="O27" s="236"/>
      <c r="P27" s="234"/>
      <c r="Q27" s="186"/>
      <c r="R27" s="188"/>
      <c r="V27" s="189"/>
      <c r="W27" s="190"/>
      <c r="X27" s="188"/>
    </row>
    <row r="28" spans="1:24" ht="15.6">
      <c r="A28" s="231">
        <v>4.3</v>
      </c>
      <c r="B28" s="684" t="s">
        <v>157</v>
      </c>
      <c r="C28" s="685"/>
      <c r="D28" s="686"/>
      <c r="E28" s="235">
        <f>H72</f>
        <v>26</v>
      </c>
      <c r="F28" s="235">
        <f t="shared" ref="F28:H28" si="7">I72</f>
        <v>25</v>
      </c>
      <c r="G28" s="235">
        <f t="shared" si="7"/>
        <v>16</v>
      </c>
      <c r="H28" s="235">
        <f t="shared" si="7"/>
        <v>17</v>
      </c>
      <c r="I28" s="235">
        <f>K72</f>
        <v>17</v>
      </c>
      <c r="J28" s="235">
        <f>J72</f>
        <v>16</v>
      </c>
      <c r="K28" s="188"/>
      <c r="L28" s="203"/>
      <c r="M28" s="203"/>
      <c r="N28" s="207"/>
      <c r="O28" s="207"/>
      <c r="P28" s="230"/>
      <c r="Q28" s="186"/>
      <c r="R28" s="188"/>
      <c r="V28" s="189"/>
      <c r="W28" s="190"/>
      <c r="X28" s="188"/>
    </row>
    <row r="29" spans="1:24">
      <c r="A29" s="231">
        <v>4.4000000000000004</v>
      </c>
      <c r="B29" s="684" t="s">
        <v>294</v>
      </c>
      <c r="C29" s="685"/>
      <c r="D29" s="686"/>
      <c r="E29" s="235">
        <f>H75</f>
        <v>22</v>
      </c>
      <c r="F29" s="235">
        <f t="shared" ref="F29:H29" si="8">I75</f>
        <v>22</v>
      </c>
      <c r="G29" s="235">
        <f t="shared" si="8"/>
        <v>13</v>
      </c>
      <c r="H29" s="235">
        <f t="shared" si="8"/>
        <v>13</v>
      </c>
      <c r="I29" s="235">
        <f>K75</f>
        <v>13</v>
      </c>
      <c r="J29" s="235">
        <f>J75</f>
        <v>13</v>
      </c>
      <c r="K29" s="188"/>
      <c r="L29" s="237"/>
      <c r="M29" s="207"/>
      <c r="N29" s="207"/>
      <c r="O29" s="207"/>
      <c r="P29" s="230"/>
      <c r="Q29" s="186"/>
      <c r="R29" s="188"/>
      <c r="V29" s="189"/>
      <c r="W29" s="190"/>
      <c r="X29" s="188"/>
    </row>
    <row r="30" spans="1:24">
      <c r="A30" s="231">
        <v>5.0999999999999996</v>
      </c>
      <c r="B30" s="687" t="s">
        <v>208</v>
      </c>
      <c r="C30" s="688"/>
      <c r="D30" s="689"/>
      <c r="E30" s="235">
        <f>H77</f>
        <v>16</v>
      </c>
      <c r="F30" s="235">
        <f t="shared" ref="F30:H30" si="9">I77</f>
        <v>16</v>
      </c>
      <c r="G30" s="235">
        <f t="shared" si="9"/>
        <v>10</v>
      </c>
      <c r="H30" s="235">
        <f t="shared" si="9"/>
        <v>12</v>
      </c>
      <c r="I30" s="235">
        <f>K77</f>
        <v>12</v>
      </c>
      <c r="J30" s="235">
        <f>J77</f>
        <v>10</v>
      </c>
      <c r="K30" s="188"/>
      <c r="L30" s="229"/>
      <c r="M30" s="209"/>
      <c r="N30" s="209"/>
      <c r="O30" s="209"/>
      <c r="P30" s="230"/>
      <c r="Q30" s="186"/>
      <c r="R30" s="188"/>
      <c r="V30" s="189"/>
      <c r="W30" s="190"/>
      <c r="X30" s="188"/>
    </row>
    <row r="31" spans="1:24" ht="15.6">
      <c r="A31" s="231">
        <v>5.2</v>
      </c>
      <c r="B31" s="687" t="s">
        <v>292</v>
      </c>
      <c r="C31" s="688"/>
      <c r="D31" s="689"/>
      <c r="E31" s="235">
        <f>H79</f>
        <v>5</v>
      </c>
      <c r="F31" s="235">
        <f t="shared" ref="F31:H31" si="10">I79</f>
        <v>5</v>
      </c>
      <c r="G31" s="235">
        <f t="shared" si="10"/>
        <v>5</v>
      </c>
      <c r="H31" s="235">
        <f t="shared" si="10"/>
        <v>4</v>
      </c>
      <c r="I31" s="235">
        <f>K79</f>
        <v>4</v>
      </c>
      <c r="J31" s="235">
        <f>J79</f>
        <v>5</v>
      </c>
      <c r="K31" s="188"/>
      <c r="L31" s="203"/>
      <c r="M31" s="203"/>
      <c r="N31" s="203"/>
      <c r="O31" s="207"/>
      <c r="P31" s="230"/>
      <c r="Q31" s="186"/>
      <c r="R31" s="188"/>
      <c r="V31" s="189"/>
      <c r="W31" s="190"/>
      <c r="X31" s="188"/>
    </row>
    <row r="32" spans="1:24" ht="15.6">
      <c r="A32" s="231">
        <v>5.3</v>
      </c>
      <c r="B32" s="687" t="s">
        <v>293</v>
      </c>
      <c r="C32" s="688"/>
      <c r="D32" s="689"/>
      <c r="E32" s="235">
        <f>H81</f>
        <v>0</v>
      </c>
      <c r="F32" s="235">
        <f t="shared" ref="F32:H32" si="11">I81</f>
        <v>0</v>
      </c>
      <c r="G32" s="235">
        <f t="shared" si="11"/>
        <v>0</v>
      </c>
      <c r="H32" s="235">
        <f t="shared" si="11"/>
        <v>0</v>
      </c>
      <c r="I32" s="235">
        <f>K81</f>
        <v>0</v>
      </c>
      <c r="J32" s="235">
        <f>J81</f>
        <v>0</v>
      </c>
      <c r="K32" s="188"/>
      <c r="L32" s="203"/>
      <c r="M32" s="203"/>
      <c r="N32" s="207"/>
      <c r="O32" s="207"/>
      <c r="P32" s="230"/>
      <c r="Q32" s="186"/>
      <c r="R32" s="188"/>
      <c r="V32" s="189"/>
      <c r="W32" s="190"/>
      <c r="X32" s="188"/>
    </row>
    <row r="33" spans="1:24" ht="15" customHeight="1">
      <c r="A33" s="231">
        <v>7.1</v>
      </c>
      <c r="B33" s="690" t="s">
        <v>288</v>
      </c>
      <c r="C33" s="688"/>
      <c r="D33" s="689"/>
      <c r="E33" s="235">
        <f>M62</f>
        <v>15</v>
      </c>
      <c r="F33" s="235">
        <f>N62</f>
        <v>10</v>
      </c>
      <c r="G33" s="235">
        <f>O62</f>
        <v>5</v>
      </c>
      <c r="H33" s="235">
        <f>P62</f>
        <v>10</v>
      </c>
      <c r="I33" s="235">
        <f>P62</f>
        <v>10</v>
      </c>
      <c r="J33" s="235">
        <f>O62</f>
        <v>5</v>
      </c>
      <c r="K33" s="188"/>
      <c r="L33" s="229"/>
      <c r="M33" s="209"/>
      <c r="N33" s="209"/>
      <c r="O33" s="207"/>
      <c r="P33" s="230"/>
      <c r="Q33" s="186"/>
      <c r="R33" s="188"/>
      <c r="V33" s="189"/>
      <c r="W33" s="190"/>
      <c r="X33" s="188"/>
    </row>
    <row r="34" spans="1:24" ht="15.6">
      <c r="A34" s="231">
        <v>8.1</v>
      </c>
      <c r="B34" s="687" t="s">
        <v>335</v>
      </c>
      <c r="C34" s="688"/>
      <c r="D34" s="689"/>
      <c r="E34" s="235">
        <f>M65</f>
        <v>12</v>
      </c>
      <c r="F34" s="235">
        <f>N65</f>
        <v>8</v>
      </c>
      <c r="G34" s="235">
        <f>O65</f>
        <v>4</v>
      </c>
      <c r="H34" s="235">
        <f>P65</f>
        <v>9</v>
      </c>
      <c r="I34" s="235">
        <f>P65</f>
        <v>9</v>
      </c>
      <c r="J34" s="235">
        <f>O65</f>
        <v>4</v>
      </c>
      <c r="K34" s="188"/>
      <c r="L34" s="233"/>
      <c r="M34" s="233"/>
      <c r="N34" s="207"/>
      <c r="O34" s="207"/>
      <c r="P34" s="238"/>
      <c r="Q34" s="186"/>
      <c r="R34" s="188"/>
      <c r="V34" s="189"/>
      <c r="W34" s="190"/>
      <c r="X34" s="188"/>
    </row>
    <row r="35" spans="1:24">
      <c r="A35" s="231">
        <v>8.1999999999999993</v>
      </c>
      <c r="B35" s="690" t="s">
        <v>176</v>
      </c>
      <c r="C35" s="691"/>
      <c r="D35" s="692"/>
      <c r="E35" s="235">
        <f>M65</f>
        <v>12</v>
      </c>
      <c r="F35" s="235">
        <f>N65</f>
        <v>8</v>
      </c>
      <c r="G35" s="235">
        <f>O65</f>
        <v>4</v>
      </c>
      <c r="H35" s="235">
        <f>P65</f>
        <v>9</v>
      </c>
      <c r="I35" s="235">
        <f>P65</f>
        <v>9</v>
      </c>
      <c r="J35" s="235">
        <f>O65</f>
        <v>4</v>
      </c>
      <c r="K35" s="188"/>
      <c r="L35" s="207"/>
      <c r="M35" s="207"/>
      <c r="N35" s="207"/>
      <c r="O35" s="207"/>
      <c r="P35" s="230"/>
      <c r="Q35" s="186"/>
      <c r="R35" s="188"/>
      <c r="V35" s="189"/>
      <c r="W35" s="190"/>
      <c r="X35" s="188"/>
    </row>
    <row r="36" spans="1:24" ht="15.6">
      <c r="A36" s="231">
        <v>9.1</v>
      </c>
      <c r="B36" s="687" t="s">
        <v>332</v>
      </c>
      <c r="C36" s="688"/>
      <c r="D36" s="689"/>
      <c r="E36" s="235">
        <f>M68</f>
        <v>9</v>
      </c>
      <c r="F36" s="235">
        <f>N68</f>
        <v>6</v>
      </c>
      <c r="G36" s="235">
        <f>O68</f>
        <v>3</v>
      </c>
      <c r="H36" s="235">
        <f>P68</f>
        <v>7</v>
      </c>
      <c r="I36" s="235">
        <f>P68</f>
        <v>7</v>
      </c>
      <c r="J36" s="235">
        <f>O68</f>
        <v>3</v>
      </c>
      <c r="K36" s="188"/>
      <c r="L36" s="207"/>
      <c r="M36" s="236"/>
      <c r="N36" s="236"/>
      <c r="O36" s="207"/>
      <c r="P36" s="230"/>
      <c r="Q36" s="186"/>
      <c r="R36" s="188"/>
      <c r="V36" s="189"/>
      <c r="W36" s="190"/>
      <c r="X36" s="188"/>
    </row>
    <row r="37" spans="1:24">
      <c r="A37" s="239">
        <v>10.1</v>
      </c>
      <c r="B37" s="687" t="s">
        <v>163</v>
      </c>
      <c r="C37" s="688"/>
      <c r="D37" s="689"/>
      <c r="E37" s="235">
        <f>M72</f>
        <v>7</v>
      </c>
      <c r="F37" s="235">
        <f>N72</f>
        <v>4</v>
      </c>
      <c r="G37" s="235">
        <f>O72</f>
        <v>3</v>
      </c>
      <c r="H37" s="235">
        <f>P72</f>
        <v>5</v>
      </c>
      <c r="I37" s="235">
        <f>P72</f>
        <v>5</v>
      </c>
      <c r="J37" s="235">
        <f>O72</f>
        <v>3</v>
      </c>
      <c r="K37" s="188"/>
      <c r="L37" s="229"/>
      <c r="M37" s="209"/>
      <c r="N37" s="209"/>
      <c r="O37" s="207"/>
      <c r="P37" s="230"/>
      <c r="Q37" s="186"/>
      <c r="R37" s="188"/>
      <c r="V37" s="189"/>
      <c r="W37" s="190"/>
      <c r="X37" s="188"/>
    </row>
    <row r="38" spans="1:24" ht="15" customHeight="1">
      <c r="A38" s="239">
        <v>10.199999999999999</v>
      </c>
      <c r="B38" s="690" t="s">
        <v>351</v>
      </c>
      <c r="C38" s="691"/>
      <c r="D38" s="692"/>
      <c r="E38" s="235">
        <f>M72</f>
        <v>7</v>
      </c>
      <c r="F38" s="235">
        <f>N72</f>
        <v>4</v>
      </c>
      <c r="G38" s="235">
        <f>O72</f>
        <v>3</v>
      </c>
      <c r="H38" s="235">
        <f>P72</f>
        <v>5</v>
      </c>
      <c r="I38" s="235">
        <f>P72</f>
        <v>5</v>
      </c>
      <c r="J38" s="235">
        <f>O72</f>
        <v>3</v>
      </c>
      <c r="K38" s="188"/>
      <c r="L38" s="203"/>
      <c r="M38" s="203"/>
      <c r="N38" s="207"/>
      <c r="O38" s="207"/>
      <c r="P38" s="230"/>
      <c r="Q38" s="186"/>
      <c r="R38" s="188"/>
      <c r="V38" s="189"/>
      <c r="W38" s="190"/>
      <c r="X38" s="188"/>
    </row>
    <row r="39" spans="1:24">
      <c r="A39" s="239">
        <v>11.1</v>
      </c>
      <c r="B39" s="687" t="s">
        <v>281</v>
      </c>
      <c r="C39" s="688"/>
      <c r="D39" s="689"/>
      <c r="E39" s="235">
        <f>M77</f>
        <v>4</v>
      </c>
      <c r="F39" s="235">
        <f>N77</f>
        <v>2</v>
      </c>
      <c r="G39" s="235">
        <f>O77</f>
        <v>2</v>
      </c>
      <c r="H39" s="235">
        <f>P77</f>
        <v>4</v>
      </c>
      <c r="I39" s="235">
        <f>P77</f>
        <v>4</v>
      </c>
      <c r="J39" s="235">
        <f>O77</f>
        <v>2</v>
      </c>
      <c r="K39" s="188"/>
      <c r="L39" s="207"/>
      <c r="M39" s="207"/>
      <c r="N39" s="207"/>
      <c r="P39" s="188"/>
      <c r="Q39" s="186"/>
      <c r="R39" s="188"/>
      <c r="V39" s="189"/>
      <c r="W39" s="190"/>
      <c r="X39" s="188"/>
    </row>
    <row r="40" spans="1:24" ht="15.6">
      <c r="A40" s="239">
        <v>11.2</v>
      </c>
      <c r="B40" s="687" t="s">
        <v>342</v>
      </c>
      <c r="C40" s="688"/>
      <c r="D40" s="689"/>
      <c r="E40" s="235">
        <f t="shared" ref="E40:H41" si="12">M79</f>
        <v>0</v>
      </c>
      <c r="F40" s="235">
        <f t="shared" si="12"/>
        <v>0</v>
      </c>
      <c r="G40" s="235">
        <f t="shared" si="12"/>
        <v>0</v>
      </c>
      <c r="H40" s="235">
        <f t="shared" si="12"/>
        <v>0</v>
      </c>
      <c r="I40" s="235">
        <f>P79</f>
        <v>0</v>
      </c>
      <c r="J40" s="235">
        <f>O79</f>
        <v>0</v>
      </c>
      <c r="K40" s="188"/>
      <c r="L40" s="207"/>
      <c r="M40" s="236"/>
      <c r="N40" s="236"/>
      <c r="P40" s="188"/>
      <c r="Q40" s="186"/>
      <c r="R40" s="188"/>
      <c r="V40" s="189"/>
      <c r="W40" s="190"/>
      <c r="X40" s="188"/>
    </row>
    <row r="41" spans="1:24" ht="15.6">
      <c r="A41" s="239">
        <v>11.3</v>
      </c>
      <c r="B41" s="687" t="s">
        <v>350</v>
      </c>
      <c r="C41" s="688"/>
      <c r="D41" s="689"/>
      <c r="E41" s="235">
        <f t="shared" si="12"/>
        <v>0</v>
      </c>
      <c r="F41" s="235">
        <f t="shared" si="12"/>
        <v>0</v>
      </c>
      <c r="G41" s="235">
        <f t="shared" si="12"/>
        <v>0</v>
      </c>
      <c r="H41" s="235">
        <f t="shared" si="12"/>
        <v>0</v>
      </c>
      <c r="I41" s="235">
        <f>P80</f>
        <v>0</v>
      </c>
      <c r="J41" s="235">
        <f>O80</f>
        <v>0</v>
      </c>
      <c r="K41" s="188"/>
      <c r="L41" s="203"/>
      <c r="M41" s="203"/>
      <c r="N41" s="207"/>
      <c r="P41" s="188"/>
      <c r="Q41" s="186"/>
      <c r="R41" s="188"/>
      <c r="V41" s="189"/>
      <c r="W41" s="190"/>
      <c r="X41" s="188"/>
    </row>
    <row r="42" spans="1:24">
      <c r="K42" s="188"/>
      <c r="L42" s="229"/>
      <c r="M42" s="209"/>
      <c r="N42" s="209"/>
      <c r="P42" s="188"/>
      <c r="Q42" s="186"/>
      <c r="R42" s="188"/>
      <c r="V42" s="189"/>
      <c r="W42" s="190"/>
      <c r="X42" s="188"/>
    </row>
    <row r="43" spans="1:24">
      <c r="K43" s="188"/>
      <c r="L43" s="187"/>
      <c r="P43" s="188"/>
      <c r="Q43" s="186"/>
      <c r="R43" s="188"/>
      <c r="V43" s="189"/>
      <c r="W43" s="190"/>
      <c r="X43" s="188"/>
    </row>
    <row r="44" spans="1:24" ht="15.6">
      <c r="A44" s="240" t="s">
        <v>63</v>
      </c>
      <c r="B44" s="241"/>
      <c r="C44" s="241"/>
      <c r="D44" s="241"/>
      <c r="E44" s="242"/>
      <c r="F44" s="242"/>
      <c r="G44" s="242"/>
      <c r="H44" s="242"/>
      <c r="I44" s="242"/>
      <c r="J44" s="242"/>
      <c r="K44" s="188"/>
      <c r="L44" s="187"/>
      <c r="P44" s="188"/>
      <c r="Q44" s="186"/>
      <c r="R44" s="188"/>
      <c r="V44" s="189"/>
      <c r="W44" s="190"/>
      <c r="X44" s="188"/>
    </row>
    <row r="45" spans="1:24" ht="15.6">
      <c r="B45" s="243"/>
      <c r="C45" s="207"/>
      <c r="D45" s="207"/>
      <c r="E45" s="207"/>
      <c r="F45" s="223"/>
      <c r="G45" s="224"/>
      <c r="K45" s="188"/>
      <c r="L45" s="187"/>
      <c r="P45" s="188"/>
      <c r="Q45" s="186"/>
      <c r="R45" s="188"/>
      <c r="V45" s="189"/>
      <c r="W45" s="190"/>
      <c r="X45" s="188"/>
    </row>
    <row r="46" spans="1:24" ht="52.2">
      <c r="A46" s="244" t="s">
        <v>0</v>
      </c>
      <c r="B46" s="245"/>
      <c r="C46" s="245"/>
      <c r="D46" s="246"/>
      <c r="E46" s="247" t="s">
        <v>44</v>
      </c>
      <c r="F46" s="247" t="s">
        <v>425</v>
      </c>
      <c r="G46" s="247" t="s">
        <v>15</v>
      </c>
      <c r="H46" s="247" t="s">
        <v>16</v>
      </c>
      <c r="I46" s="247" t="s">
        <v>424</v>
      </c>
      <c r="J46" s="247" t="s">
        <v>423</v>
      </c>
      <c r="K46" s="188"/>
      <c r="L46" s="187"/>
      <c r="P46" s="188"/>
      <c r="Q46" s="186"/>
      <c r="R46" s="188"/>
      <c r="V46" s="189"/>
      <c r="W46" s="190"/>
      <c r="X46" s="188"/>
    </row>
    <row r="47" spans="1:24">
      <c r="A47" s="239">
        <v>1.1000000000000001</v>
      </c>
      <c r="B47" s="687" t="s">
        <v>288</v>
      </c>
      <c r="C47" s="688"/>
      <c r="D47" s="689"/>
      <c r="E47" s="248">
        <f>R62</f>
        <v>20</v>
      </c>
      <c r="F47" s="248">
        <f t="shared" ref="F47:H47" si="13">S62</f>
        <v>15</v>
      </c>
      <c r="G47" s="248">
        <f t="shared" si="13"/>
        <v>25</v>
      </c>
      <c r="H47" s="248">
        <f t="shared" si="13"/>
        <v>35</v>
      </c>
      <c r="I47" s="248">
        <f>U62</f>
        <v>35</v>
      </c>
      <c r="J47" s="248">
        <f>T62</f>
        <v>25</v>
      </c>
      <c r="K47" s="188"/>
      <c r="L47" s="237"/>
      <c r="M47" s="207"/>
      <c r="N47" s="207"/>
      <c r="P47" s="188"/>
      <c r="Q47" s="186"/>
      <c r="R47" s="188"/>
      <c r="V47" s="189"/>
      <c r="W47" s="190"/>
      <c r="X47" s="188"/>
    </row>
    <row r="48" spans="1:24" ht="15.75" customHeight="1">
      <c r="A48" s="205">
        <v>2.1</v>
      </c>
      <c r="B48" s="687" t="s">
        <v>264</v>
      </c>
      <c r="C48" s="688"/>
      <c r="D48" s="689"/>
      <c r="E48" s="248">
        <f>R65</f>
        <v>16</v>
      </c>
      <c r="F48" s="248">
        <f t="shared" ref="F48:H48" si="14">S65</f>
        <v>12</v>
      </c>
      <c r="G48" s="248">
        <f t="shared" si="14"/>
        <v>20</v>
      </c>
      <c r="H48" s="248">
        <f t="shared" si="14"/>
        <v>28</v>
      </c>
      <c r="I48" s="248">
        <f>U65</f>
        <v>28</v>
      </c>
      <c r="J48" s="248">
        <f>T65</f>
        <v>20</v>
      </c>
      <c r="K48" s="188"/>
      <c r="L48" s="233"/>
      <c r="M48" s="233"/>
      <c r="N48" s="207"/>
      <c r="P48" s="188"/>
      <c r="Q48" s="186"/>
      <c r="R48" s="188"/>
      <c r="V48" s="189"/>
      <c r="W48" s="190"/>
      <c r="X48" s="188"/>
    </row>
    <row r="49" spans="1:24" ht="15" customHeight="1">
      <c r="A49" s="239">
        <v>3.1</v>
      </c>
      <c r="B49" s="687" t="s">
        <v>265</v>
      </c>
      <c r="C49" s="688"/>
      <c r="D49" s="689"/>
      <c r="E49" s="248">
        <f>R68</f>
        <v>6</v>
      </c>
      <c r="F49" s="248">
        <f t="shared" ref="F49:H49" si="15">S68</f>
        <v>4</v>
      </c>
      <c r="G49" s="248">
        <f t="shared" si="15"/>
        <v>7</v>
      </c>
      <c r="H49" s="248">
        <f t="shared" si="15"/>
        <v>11</v>
      </c>
      <c r="I49" s="248">
        <f>U68</f>
        <v>11</v>
      </c>
      <c r="J49" s="248">
        <f>T68</f>
        <v>7</v>
      </c>
      <c r="K49" s="188"/>
      <c r="L49" s="249"/>
      <c r="M49" s="215"/>
      <c r="N49" s="215"/>
      <c r="P49" s="188"/>
      <c r="Q49" s="186"/>
      <c r="R49" s="188"/>
      <c r="V49" s="189"/>
      <c r="W49" s="190"/>
      <c r="X49" s="188"/>
    </row>
    <row r="50" spans="1:24" ht="15.75" customHeight="1">
      <c r="A50" s="239">
        <v>3.2</v>
      </c>
      <c r="B50" s="687" t="s">
        <v>266</v>
      </c>
      <c r="C50" s="688"/>
      <c r="D50" s="689"/>
      <c r="E50" s="248">
        <f>R69</f>
        <v>6</v>
      </c>
      <c r="F50" s="248">
        <f t="shared" ref="F50:H50" si="16">S69</f>
        <v>4</v>
      </c>
      <c r="G50" s="248">
        <f t="shared" si="16"/>
        <v>7</v>
      </c>
      <c r="H50" s="248">
        <f t="shared" si="16"/>
        <v>11</v>
      </c>
      <c r="I50" s="248">
        <f>U69</f>
        <v>11</v>
      </c>
      <c r="J50" s="248">
        <f>T69</f>
        <v>7</v>
      </c>
      <c r="K50" s="188"/>
      <c r="L50" s="203"/>
      <c r="M50" s="203"/>
      <c r="N50" s="237"/>
      <c r="P50" s="188"/>
      <c r="Q50" s="186"/>
      <c r="R50" s="188"/>
      <c r="V50" s="189"/>
      <c r="W50" s="190"/>
      <c r="X50" s="188"/>
    </row>
    <row r="51" spans="1:24" ht="15" customHeight="1">
      <c r="A51" s="239">
        <v>3.3</v>
      </c>
      <c r="B51" s="687" t="s">
        <v>267</v>
      </c>
      <c r="C51" s="688"/>
      <c r="D51" s="689"/>
      <c r="E51" s="248">
        <f>R69</f>
        <v>6</v>
      </c>
      <c r="F51" s="248">
        <f t="shared" ref="F51:H51" si="17">S69</f>
        <v>4</v>
      </c>
      <c r="G51" s="248">
        <f t="shared" si="17"/>
        <v>7</v>
      </c>
      <c r="H51" s="248">
        <f t="shared" si="17"/>
        <v>11</v>
      </c>
      <c r="I51" s="248">
        <f>U69</f>
        <v>11</v>
      </c>
      <c r="J51" s="248">
        <f>T69</f>
        <v>7</v>
      </c>
      <c r="K51" s="188"/>
      <c r="L51" s="249"/>
      <c r="M51" s="215"/>
      <c r="N51" s="215"/>
      <c r="P51" s="188"/>
      <c r="Q51" s="186"/>
      <c r="R51" s="188"/>
      <c r="V51" s="189"/>
      <c r="W51" s="190"/>
      <c r="X51" s="188"/>
    </row>
    <row r="52" spans="1:24" ht="15" customHeight="1">
      <c r="A52" s="239">
        <v>4.0999999999999996</v>
      </c>
      <c r="B52" s="687" t="s">
        <v>162</v>
      </c>
      <c r="C52" s="688"/>
      <c r="D52" s="689"/>
      <c r="E52" s="248">
        <f>R72</f>
        <v>2</v>
      </c>
      <c r="F52" s="248">
        <f t="shared" ref="F52:H52" si="18">S72</f>
        <v>1.5</v>
      </c>
      <c r="G52" s="248">
        <f t="shared" si="18"/>
        <v>2.5</v>
      </c>
      <c r="H52" s="248">
        <f t="shared" si="18"/>
        <v>4</v>
      </c>
      <c r="I52" s="248">
        <f>U72</f>
        <v>4</v>
      </c>
      <c r="J52" s="248">
        <f>T72</f>
        <v>2.5</v>
      </c>
      <c r="K52" s="188"/>
      <c r="L52" s="249"/>
      <c r="M52" s="215"/>
      <c r="N52" s="215"/>
      <c r="P52" s="188"/>
      <c r="Q52" s="186"/>
      <c r="R52" s="188"/>
      <c r="V52" s="189"/>
      <c r="W52" s="190"/>
      <c r="X52" s="188"/>
    </row>
    <row r="53" spans="1:24" ht="15" customHeight="1">
      <c r="A53" s="239">
        <v>4.2</v>
      </c>
      <c r="B53" s="687" t="s">
        <v>159</v>
      </c>
      <c r="C53" s="688"/>
      <c r="D53" s="689"/>
      <c r="E53" s="248">
        <f>R73</f>
        <v>2</v>
      </c>
      <c r="F53" s="248">
        <f t="shared" ref="F53:H53" si="19">S73</f>
        <v>1.5</v>
      </c>
      <c r="G53" s="248">
        <f t="shared" si="19"/>
        <v>2.5</v>
      </c>
      <c r="H53" s="248">
        <f t="shared" si="19"/>
        <v>4</v>
      </c>
      <c r="I53" s="248">
        <f>U73</f>
        <v>4</v>
      </c>
      <c r="J53" s="248">
        <f>T73</f>
        <v>2.5</v>
      </c>
      <c r="K53" s="188"/>
      <c r="L53" s="229"/>
      <c r="M53" s="209"/>
      <c r="N53" s="209"/>
      <c r="P53" s="188"/>
      <c r="Q53" s="186"/>
      <c r="R53" s="188"/>
      <c r="V53" s="189"/>
      <c r="W53" s="190"/>
      <c r="X53" s="188"/>
    </row>
    <row r="54" spans="1:24">
      <c r="A54" s="239">
        <v>4.3</v>
      </c>
      <c r="B54" s="687" t="s">
        <v>153</v>
      </c>
      <c r="C54" s="688"/>
      <c r="D54" s="689"/>
      <c r="E54" s="248">
        <f>R74</f>
        <v>2</v>
      </c>
      <c r="F54" s="248">
        <f t="shared" ref="F54:H54" si="20">S74</f>
        <v>1.5</v>
      </c>
      <c r="G54" s="248">
        <f t="shared" si="20"/>
        <v>2.5</v>
      </c>
      <c r="H54" s="248">
        <f t="shared" si="20"/>
        <v>4</v>
      </c>
      <c r="I54" s="248">
        <f>U74</f>
        <v>4</v>
      </c>
      <c r="J54" s="248">
        <f>T74</f>
        <v>2.5</v>
      </c>
      <c r="K54" s="188"/>
      <c r="L54" s="187"/>
      <c r="P54" s="188"/>
      <c r="Q54" s="186"/>
      <c r="R54" s="188"/>
      <c r="V54" s="189"/>
      <c r="W54" s="190"/>
      <c r="X54" s="188"/>
    </row>
    <row r="55" spans="1:24">
      <c r="A55" s="239">
        <v>4.4000000000000004</v>
      </c>
      <c r="B55" s="687" t="s">
        <v>268</v>
      </c>
      <c r="C55" s="688"/>
      <c r="D55" s="689"/>
      <c r="E55" s="248">
        <f>R75</f>
        <v>2</v>
      </c>
      <c r="F55" s="248">
        <f t="shared" ref="F55:H55" si="21">S75</f>
        <v>1.5</v>
      </c>
      <c r="G55" s="248">
        <f t="shared" si="21"/>
        <v>2.5</v>
      </c>
      <c r="H55" s="248">
        <f t="shared" si="21"/>
        <v>4</v>
      </c>
      <c r="I55" s="248">
        <f>U75</f>
        <v>4</v>
      </c>
      <c r="J55" s="248">
        <f>T75</f>
        <v>2.5</v>
      </c>
      <c r="K55" s="188"/>
      <c r="L55" s="187"/>
      <c r="P55" s="188"/>
      <c r="Q55" s="186"/>
      <c r="R55" s="188"/>
      <c r="V55" s="189"/>
      <c r="W55" s="190"/>
      <c r="X55" s="188"/>
    </row>
    <row r="56" spans="1:24">
      <c r="W56" s="189"/>
    </row>
    <row r="57" spans="1:24">
      <c r="W57" s="189"/>
    </row>
    <row r="58" spans="1:24">
      <c r="W58" s="189"/>
    </row>
    <row r="59" spans="1:24" ht="17.399999999999999">
      <c r="B59" s="250" t="s">
        <v>141</v>
      </c>
      <c r="C59" s="250"/>
      <c r="D59" s="250"/>
      <c r="E59" s="250"/>
      <c r="F59" s="250"/>
      <c r="G59" s="707" t="s">
        <v>187</v>
      </c>
      <c r="H59" s="708"/>
      <c r="I59" s="708"/>
      <c r="J59" s="708"/>
      <c r="K59" s="709"/>
      <c r="L59" s="710" t="s">
        <v>186</v>
      </c>
      <c r="M59" s="711"/>
      <c r="N59" s="711"/>
      <c r="O59" s="711"/>
      <c r="P59" s="712"/>
      <c r="Q59" s="707" t="s">
        <v>143</v>
      </c>
      <c r="R59" s="708"/>
      <c r="S59" s="708"/>
      <c r="T59" s="708"/>
      <c r="U59" s="709"/>
    </row>
    <row r="60" spans="1:24" ht="62.4">
      <c r="B60" s="251" t="s">
        <v>110</v>
      </c>
      <c r="C60" s="252" t="s">
        <v>44</v>
      </c>
      <c r="D60" s="252" t="s">
        <v>425</v>
      </c>
      <c r="E60" s="252" t="s">
        <v>422</v>
      </c>
      <c r="F60" s="252" t="s">
        <v>185</v>
      </c>
      <c r="G60" s="251" t="s">
        <v>110</v>
      </c>
      <c r="H60" s="252" t="s">
        <v>44</v>
      </c>
      <c r="I60" s="252" t="s">
        <v>425</v>
      </c>
      <c r="J60" s="252" t="s">
        <v>422</v>
      </c>
      <c r="K60" s="252" t="s">
        <v>185</v>
      </c>
      <c r="L60" s="251" t="s">
        <v>110</v>
      </c>
      <c r="M60" s="252" t="s">
        <v>44</v>
      </c>
      <c r="N60" s="252" t="s">
        <v>425</v>
      </c>
      <c r="O60" s="252" t="s">
        <v>422</v>
      </c>
      <c r="P60" s="252" t="s">
        <v>185</v>
      </c>
      <c r="Q60" s="251" t="s">
        <v>110</v>
      </c>
      <c r="R60" s="252" t="s">
        <v>44</v>
      </c>
      <c r="S60" s="252" t="s">
        <v>425</v>
      </c>
      <c r="T60" s="252" t="s">
        <v>422</v>
      </c>
      <c r="U60" s="252" t="s">
        <v>185</v>
      </c>
    </row>
    <row r="61" spans="1:24" ht="15.6">
      <c r="B61" s="253" t="s">
        <v>184</v>
      </c>
      <c r="C61" s="254"/>
      <c r="D61" s="254"/>
      <c r="E61" s="254"/>
      <c r="F61" s="254"/>
      <c r="G61" s="254"/>
      <c r="H61" s="254"/>
      <c r="I61" s="254"/>
      <c r="J61" s="254"/>
      <c r="K61" s="254"/>
      <c r="L61" s="254"/>
      <c r="M61" s="254"/>
      <c r="N61" s="254"/>
      <c r="O61" s="254"/>
      <c r="P61" s="254"/>
      <c r="Q61" s="254"/>
      <c r="R61" s="254"/>
      <c r="S61" s="254"/>
      <c r="T61" s="254"/>
      <c r="U61" s="255"/>
    </row>
    <row r="62" spans="1:24" ht="15" customHeight="1">
      <c r="B62" s="667" t="s">
        <v>183</v>
      </c>
      <c r="C62" s="665">
        <v>35</v>
      </c>
      <c r="D62" s="665">
        <v>45</v>
      </c>
      <c r="E62" s="665">
        <v>50</v>
      </c>
      <c r="F62" s="665">
        <v>35</v>
      </c>
      <c r="G62" s="667" t="s">
        <v>183</v>
      </c>
      <c r="H62" s="673">
        <v>30</v>
      </c>
      <c r="I62" s="665">
        <v>30</v>
      </c>
      <c r="J62" s="665">
        <v>20</v>
      </c>
      <c r="K62" s="665">
        <v>20</v>
      </c>
      <c r="L62" s="667" t="s">
        <v>183</v>
      </c>
      <c r="M62" s="673">
        <v>15</v>
      </c>
      <c r="N62" s="665">
        <v>10</v>
      </c>
      <c r="O62" s="665">
        <v>5</v>
      </c>
      <c r="P62" s="665">
        <v>10</v>
      </c>
      <c r="Q62" s="667" t="s">
        <v>183</v>
      </c>
      <c r="R62" s="673">
        <v>20</v>
      </c>
      <c r="S62" s="673">
        <v>15</v>
      </c>
      <c r="T62" s="673">
        <v>25</v>
      </c>
      <c r="U62" s="673">
        <v>35</v>
      </c>
    </row>
    <row r="63" spans="1:24" ht="15" customHeight="1">
      <c r="B63" s="667"/>
      <c r="C63" s="665"/>
      <c r="D63" s="665"/>
      <c r="E63" s="665"/>
      <c r="F63" s="665"/>
      <c r="G63" s="667"/>
      <c r="H63" s="673"/>
      <c r="I63" s="665"/>
      <c r="J63" s="665"/>
      <c r="K63" s="665"/>
      <c r="L63" s="667"/>
      <c r="M63" s="673"/>
      <c r="N63" s="665"/>
      <c r="O63" s="665"/>
      <c r="P63" s="665"/>
      <c r="Q63" s="667"/>
      <c r="R63" s="673"/>
      <c r="S63" s="673"/>
      <c r="T63" s="673"/>
      <c r="U63" s="673"/>
    </row>
    <row r="64" spans="1:24" ht="15.6">
      <c r="B64" s="253" t="s">
        <v>182</v>
      </c>
      <c r="C64" s="256"/>
      <c r="D64" s="256"/>
      <c r="E64" s="256"/>
      <c r="F64" s="256"/>
      <c r="G64" s="256"/>
      <c r="H64" s="256"/>
      <c r="I64" s="256"/>
      <c r="J64" s="256"/>
      <c r="K64" s="256"/>
      <c r="L64" s="256"/>
      <c r="M64" s="256"/>
      <c r="N64" s="256"/>
      <c r="O64" s="256"/>
      <c r="P64" s="256"/>
      <c r="Q64" s="256"/>
      <c r="R64" s="256"/>
      <c r="S64" s="256"/>
      <c r="T64" s="256"/>
      <c r="U64" s="257"/>
    </row>
    <row r="65" spans="2:21" ht="30" customHeight="1">
      <c r="B65" s="346" t="s">
        <v>181</v>
      </c>
      <c r="C65" s="665">
        <v>33</v>
      </c>
      <c r="D65" s="665">
        <v>42</v>
      </c>
      <c r="E65" s="665">
        <v>48</v>
      </c>
      <c r="F65" s="665">
        <v>34</v>
      </c>
      <c r="G65" s="346" t="s">
        <v>180</v>
      </c>
      <c r="H65" s="673">
        <v>29</v>
      </c>
      <c r="I65" s="665">
        <v>28</v>
      </c>
      <c r="J65" s="665">
        <v>18</v>
      </c>
      <c r="K65" s="665">
        <v>19</v>
      </c>
      <c r="L65" s="346" t="s">
        <v>179</v>
      </c>
      <c r="M65" s="673">
        <v>12</v>
      </c>
      <c r="N65" s="665">
        <v>8</v>
      </c>
      <c r="O65" s="665">
        <v>4</v>
      </c>
      <c r="P65" s="665">
        <v>9</v>
      </c>
      <c r="Q65" s="667" t="s">
        <v>178</v>
      </c>
      <c r="R65" s="673">
        <v>16</v>
      </c>
      <c r="S65" s="673">
        <v>12</v>
      </c>
      <c r="T65" s="673">
        <v>20</v>
      </c>
      <c r="U65" s="673">
        <v>28</v>
      </c>
    </row>
    <row r="66" spans="2:21" ht="30">
      <c r="B66" s="346" t="s">
        <v>177</v>
      </c>
      <c r="C66" s="665"/>
      <c r="D66" s="665"/>
      <c r="E66" s="665"/>
      <c r="F66" s="665"/>
      <c r="G66" s="346" t="s">
        <v>176</v>
      </c>
      <c r="H66" s="673"/>
      <c r="I66" s="665"/>
      <c r="J66" s="665"/>
      <c r="K66" s="665"/>
      <c r="L66" s="346" t="s">
        <v>176</v>
      </c>
      <c r="M66" s="673"/>
      <c r="N66" s="665"/>
      <c r="O66" s="665"/>
      <c r="P66" s="665"/>
      <c r="Q66" s="667"/>
      <c r="R66" s="673"/>
      <c r="S66" s="673"/>
      <c r="T66" s="673"/>
      <c r="U66" s="673"/>
    </row>
    <row r="67" spans="2:21" ht="15.6">
      <c r="B67" s="253" t="s">
        <v>175</v>
      </c>
      <c r="C67" s="256"/>
      <c r="D67" s="256"/>
      <c r="E67" s="256"/>
      <c r="F67" s="256"/>
      <c r="G67" s="256"/>
      <c r="H67" s="256"/>
      <c r="I67" s="256"/>
      <c r="J67" s="256"/>
      <c r="K67" s="256"/>
      <c r="L67" s="256"/>
      <c r="M67" s="256"/>
      <c r="N67" s="256"/>
      <c r="O67" s="256"/>
      <c r="P67" s="256"/>
      <c r="Q67" s="256"/>
      <c r="R67" s="256"/>
      <c r="S67" s="256"/>
      <c r="T67" s="256"/>
      <c r="U67" s="257"/>
    </row>
    <row r="68" spans="2:21" ht="15.6">
      <c r="B68" s="348" t="s">
        <v>174</v>
      </c>
      <c r="C68" s="665">
        <v>32</v>
      </c>
      <c r="D68" s="665">
        <v>39</v>
      </c>
      <c r="E68" s="665">
        <v>46</v>
      </c>
      <c r="F68" s="665">
        <v>33</v>
      </c>
      <c r="G68" s="348" t="s">
        <v>173</v>
      </c>
      <c r="H68" s="673">
        <v>27</v>
      </c>
      <c r="I68" s="665">
        <v>27</v>
      </c>
      <c r="J68" s="665">
        <v>17</v>
      </c>
      <c r="K68" s="665">
        <v>18</v>
      </c>
      <c r="L68" s="666" t="s">
        <v>172</v>
      </c>
      <c r="M68" s="673">
        <v>9</v>
      </c>
      <c r="N68" s="665">
        <v>6</v>
      </c>
      <c r="O68" s="665">
        <v>3</v>
      </c>
      <c r="P68" s="665">
        <v>7</v>
      </c>
      <c r="Q68" s="348" t="s">
        <v>171</v>
      </c>
      <c r="R68" s="347">
        <v>6</v>
      </c>
      <c r="S68" s="347">
        <v>4</v>
      </c>
      <c r="T68" s="347">
        <v>7</v>
      </c>
      <c r="U68" s="347">
        <v>11</v>
      </c>
    </row>
    <row r="69" spans="2:21" ht="15" customHeight="1">
      <c r="B69" s="348" t="s">
        <v>170</v>
      </c>
      <c r="C69" s="665"/>
      <c r="D69" s="665"/>
      <c r="E69" s="665"/>
      <c r="F69" s="665"/>
      <c r="G69" s="666" t="s">
        <v>169</v>
      </c>
      <c r="H69" s="673"/>
      <c r="I69" s="665"/>
      <c r="J69" s="665"/>
      <c r="K69" s="665"/>
      <c r="L69" s="666"/>
      <c r="M69" s="673"/>
      <c r="N69" s="665"/>
      <c r="O69" s="665"/>
      <c r="P69" s="665"/>
      <c r="Q69" s="666" t="s">
        <v>168</v>
      </c>
      <c r="R69" s="705">
        <v>6</v>
      </c>
      <c r="S69" s="705">
        <v>4</v>
      </c>
      <c r="T69" s="705">
        <v>7</v>
      </c>
      <c r="U69" s="705">
        <v>11</v>
      </c>
    </row>
    <row r="70" spans="2:21" ht="15" customHeight="1">
      <c r="B70" s="348" t="s">
        <v>167</v>
      </c>
      <c r="C70" s="665"/>
      <c r="D70" s="665"/>
      <c r="E70" s="665"/>
      <c r="F70" s="665"/>
      <c r="G70" s="666"/>
      <c r="H70" s="673"/>
      <c r="I70" s="665"/>
      <c r="J70" s="665"/>
      <c r="K70" s="665"/>
      <c r="L70" s="666"/>
      <c r="M70" s="673"/>
      <c r="N70" s="665"/>
      <c r="O70" s="665"/>
      <c r="P70" s="665"/>
      <c r="Q70" s="666"/>
      <c r="R70" s="706"/>
      <c r="S70" s="706"/>
      <c r="T70" s="706"/>
      <c r="U70" s="706"/>
    </row>
    <row r="71" spans="2:21" ht="15.6">
      <c r="B71" s="253" t="s">
        <v>166</v>
      </c>
      <c r="C71" s="256"/>
      <c r="D71" s="256"/>
      <c r="E71" s="256"/>
      <c r="F71" s="256"/>
      <c r="G71" s="256"/>
      <c r="H71" s="256"/>
      <c r="I71" s="256"/>
      <c r="J71" s="256"/>
      <c r="K71" s="256"/>
      <c r="L71" s="256"/>
      <c r="M71" s="256"/>
      <c r="N71" s="256"/>
      <c r="O71" s="256"/>
      <c r="P71" s="256"/>
      <c r="Q71" s="256"/>
      <c r="R71" s="256"/>
      <c r="S71" s="256"/>
      <c r="T71" s="256"/>
      <c r="U71" s="257"/>
    </row>
    <row r="72" spans="2:21" ht="15.6">
      <c r="B72" s="667" t="s">
        <v>165</v>
      </c>
      <c r="C72" s="665">
        <v>29</v>
      </c>
      <c r="D72" s="665">
        <v>35</v>
      </c>
      <c r="E72" s="665">
        <v>41</v>
      </c>
      <c r="F72" s="665">
        <v>32</v>
      </c>
      <c r="G72" s="346" t="s">
        <v>164</v>
      </c>
      <c r="H72" s="673">
        <v>26</v>
      </c>
      <c r="I72" s="670">
        <v>25</v>
      </c>
      <c r="J72" s="670">
        <v>16</v>
      </c>
      <c r="K72" s="670">
        <v>17</v>
      </c>
      <c r="L72" s="346" t="s">
        <v>163</v>
      </c>
      <c r="M72" s="673">
        <v>7</v>
      </c>
      <c r="N72" s="670">
        <v>4</v>
      </c>
      <c r="O72" s="670">
        <v>3</v>
      </c>
      <c r="P72" s="670">
        <v>5</v>
      </c>
      <c r="Q72" s="346" t="s">
        <v>162</v>
      </c>
      <c r="R72" s="349">
        <v>2</v>
      </c>
      <c r="S72" s="349">
        <v>1.5</v>
      </c>
      <c r="T72" s="349">
        <v>2.5</v>
      </c>
      <c r="U72" s="349">
        <v>4</v>
      </c>
    </row>
    <row r="73" spans="2:21" ht="45">
      <c r="B73" s="667"/>
      <c r="C73" s="665"/>
      <c r="D73" s="665"/>
      <c r="E73" s="665"/>
      <c r="F73" s="665"/>
      <c r="G73" s="346" t="s">
        <v>161</v>
      </c>
      <c r="H73" s="673"/>
      <c r="I73" s="672"/>
      <c r="J73" s="672"/>
      <c r="K73" s="672"/>
      <c r="L73" s="346" t="s">
        <v>160</v>
      </c>
      <c r="M73" s="673"/>
      <c r="N73" s="672"/>
      <c r="O73" s="672"/>
      <c r="P73" s="672"/>
      <c r="Q73" s="346" t="s">
        <v>159</v>
      </c>
      <c r="R73" s="349">
        <v>2</v>
      </c>
      <c r="S73" s="349">
        <v>1.5</v>
      </c>
      <c r="T73" s="349">
        <v>2.5</v>
      </c>
      <c r="U73" s="349">
        <v>4</v>
      </c>
    </row>
    <row r="74" spans="2:21" ht="15.6">
      <c r="B74" s="667" t="s">
        <v>158</v>
      </c>
      <c r="C74" s="665">
        <v>23</v>
      </c>
      <c r="D74" s="665">
        <v>28</v>
      </c>
      <c r="E74" s="665">
        <v>34</v>
      </c>
      <c r="F74" s="665">
        <v>26</v>
      </c>
      <c r="G74" s="346" t="s">
        <v>157</v>
      </c>
      <c r="H74" s="673"/>
      <c r="I74" s="671"/>
      <c r="J74" s="671"/>
      <c r="K74" s="671"/>
      <c r="L74" s="667" t="s">
        <v>156</v>
      </c>
      <c r="M74" s="673"/>
      <c r="N74" s="672"/>
      <c r="O74" s="672"/>
      <c r="P74" s="672"/>
      <c r="Q74" s="348" t="s">
        <v>155</v>
      </c>
      <c r="R74" s="349">
        <v>2</v>
      </c>
      <c r="S74" s="349">
        <v>1.5</v>
      </c>
      <c r="T74" s="349">
        <v>2.5</v>
      </c>
      <c r="U74" s="349">
        <v>4</v>
      </c>
    </row>
    <row r="75" spans="2:21" ht="15.6">
      <c r="B75" s="667"/>
      <c r="C75" s="665"/>
      <c r="D75" s="665"/>
      <c r="E75" s="665"/>
      <c r="F75" s="665"/>
      <c r="G75" s="346" t="s">
        <v>154</v>
      </c>
      <c r="H75" s="347">
        <v>22</v>
      </c>
      <c r="I75" s="345">
        <v>22</v>
      </c>
      <c r="J75" s="345">
        <v>13</v>
      </c>
      <c r="K75" s="345">
        <v>13</v>
      </c>
      <c r="L75" s="667"/>
      <c r="M75" s="673"/>
      <c r="N75" s="671"/>
      <c r="O75" s="671"/>
      <c r="P75" s="671"/>
      <c r="Q75" s="348" t="s">
        <v>153</v>
      </c>
      <c r="R75" s="349">
        <v>2</v>
      </c>
      <c r="S75" s="349">
        <v>1.5</v>
      </c>
      <c r="T75" s="349">
        <v>2.5</v>
      </c>
      <c r="U75" s="349">
        <v>4</v>
      </c>
    </row>
    <row r="76" spans="2:21" ht="15.6">
      <c r="B76" s="258" t="s">
        <v>152</v>
      </c>
      <c r="C76" s="259"/>
      <c r="D76" s="259"/>
      <c r="E76" s="259"/>
      <c r="F76" s="259"/>
      <c r="G76" s="259"/>
      <c r="H76" s="259"/>
      <c r="I76" s="259"/>
      <c r="J76" s="259"/>
      <c r="K76" s="259"/>
      <c r="L76" s="259"/>
      <c r="M76" s="259"/>
      <c r="N76" s="259"/>
      <c r="O76" s="259"/>
      <c r="P76" s="259"/>
      <c r="Q76" s="259"/>
      <c r="R76" s="259"/>
      <c r="S76" s="259"/>
      <c r="T76" s="259"/>
      <c r="U76" s="260"/>
    </row>
    <row r="77" spans="2:21" ht="15" customHeight="1">
      <c r="B77" s="667" t="s">
        <v>151</v>
      </c>
      <c r="C77" s="665">
        <v>20</v>
      </c>
      <c r="D77" s="665">
        <v>22</v>
      </c>
      <c r="E77" s="665">
        <v>28</v>
      </c>
      <c r="F77" s="665">
        <v>24</v>
      </c>
      <c r="G77" s="667" t="s">
        <v>150</v>
      </c>
      <c r="H77" s="665">
        <v>16</v>
      </c>
      <c r="I77" s="665">
        <v>16</v>
      </c>
      <c r="J77" s="665">
        <v>10</v>
      </c>
      <c r="K77" s="665">
        <v>12</v>
      </c>
      <c r="L77" s="668" t="s">
        <v>281</v>
      </c>
      <c r="M77" s="670">
        <v>4</v>
      </c>
      <c r="N77" s="670">
        <v>2</v>
      </c>
      <c r="O77" s="665">
        <v>2</v>
      </c>
      <c r="P77" s="665">
        <v>4</v>
      </c>
      <c r="Q77" s="675" t="s">
        <v>49</v>
      </c>
      <c r="R77" s="676"/>
      <c r="S77" s="676"/>
      <c r="T77" s="676"/>
      <c r="U77" s="677"/>
    </row>
    <row r="78" spans="2:21" ht="15" customHeight="1">
      <c r="B78" s="667"/>
      <c r="C78" s="665"/>
      <c r="D78" s="665"/>
      <c r="E78" s="665"/>
      <c r="F78" s="665"/>
      <c r="G78" s="667"/>
      <c r="H78" s="665"/>
      <c r="I78" s="665"/>
      <c r="J78" s="665"/>
      <c r="K78" s="665"/>
      <c r="L78" s="669"/>
      <c r="M78" s="671"/>
      <c r="N78" s="671"/>
      <c r="O78" s="665"/>
      <c r="P78" s="665"/>
      <c r="Q78" s="678"/>
      <c r="R78" s="679"/>
      <c r="S78" s="679"/>
      <c r="T78" s="679"/>
      <c r="U78" s="680"/>
    </row>
    <row r="79" spans="2:21" ht="15" customHeight="1">
      <c r="B79" s="667" t="s">
        <v>149</v>
      </c>
      <c r="C79" s="665">
        <v>10</v>
      </c>
      <c r="D79" s="665">
        <v>10</v>
      </c>
      <c r="E79" s="665">
        <v>15</v>
      </c>
      <c r="F79" s="665">
        <v>11</v>
      </c>
      <c r="G79" s="667" t="s">
        <v>148</v>
      </c>
      <c r="H79" s="665">
        <v>5</v>
      </c>
      <c r="I79" s="670">
        <v>5</v>
      </c>
      <c r="J79" s="670">
        <v>5</v>
      </c>
      <c r="K79" s="670">
        <v>4</v>
      </c>
      <c r="L79" s="668" t="s">
        <v>414</v>
      </c>
      <c r="M79" s="670">
        <v>0</v>
      </c>
      <c r="N79" s="670">
        <v>0</v>
      </c>
      <c r="O79" s="670">
        <v>0</v>
      </c>
      <c r="P79" s="670">
        <v>0</v>
      </c>
      <c r="Q79" s="678"/>
      <c r="R79" s="679"/>
      <c r="S79" s="679"/>
      <c r="T79" s="679"/>
      <c r="U79" s="680"/>
    </row>
    <row r="80" spans="2:21" ht="15" customHeight="1">
      <c r="B80" s="667"/>
      <c r="C80" s="665"/>
      <c r="D80" s="665"/>
      <c r="E80" s="665"/>
      <c r="F80" s="665"/>
      <c r="G80" s="667"/>
      <c r="H80" s="665"/>
      <c r="I80" s="671"/>
      <c r="J80" s="671"/>
      <c r="K80" s="671"/>
      <c r="L80" s="674"/>
      <c r="M80" s="672"/>
      <c r="N80" s="672"/>
      <c r="O80" s="672"/>
      <c r="P80" s="672"/>
      <c r="Q80" s="678"/>
      <c r="R80" s="679"/>
      <c r="S80" s="679"/>
      <c r="T80" s="679"/>
      <c r="U80" s="680"/>
    </row>
    <row r="81" spans="2:21" ht="15.6">
      <c r="B81" s="667"/>
      <c r="C81" s="665"/>
      <c r="D81" s="665"/>
      <c r="E81" s="665"/>
      <c r="F81" s="665"/>
      <c r="G81" s="346" t="s">
        <v>147</v>
      </c>
      <c r="H81" s="345">
        <v>0</v>
      </c>
      <c r="I81" s="345">
        <v>0</v>
      </c>
      <c r="J81" s="345">
        <v>0</v>
      </c>
      <c r="K81" s="345">
        <v>0</v>
      </c>
      <c r="L81" s="669"/>
      <c r="M81" s="671"/>
      <c r="N81" s="671"/>
      <c r="O81" s="671"/>
      <c r="P81" s="671"/>
      <c r="Q81" s="681"/>
      <c r="R81" s="682"/>
      <c r="S81" s="682"/>
      <c r="T81" s="682"/>
      <c r="U81" s="683"/>
    </row>
  </sheetData>
  <mergeCells count="148">
    <mergeCell ref="Q59:U59"/>
    <mergeCell ref="Q62:Q63"/>
    <mergeCell ref="R62:R63"/>
    <mergeCell ref="S62:S63"/>
    <mergeCell ref="T62:T63"/>
    <mergeCell ref="U62:U63"/>
    <mergeCell ref="G59:K59"/>
    <mergeCell ref="L59:P59"/>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5:Q66"/>
    <mergeCell ref="R65:R66"/>
    <mergeCell ref="S65:S66"/>
    <mergeCell ref="T65:T66"/>
    <mergeCell ref="U65:U66"/>
    <mergeCell ref="Q69:Q70"/>
    <mergeCell ref="R69:R70"/>
    <mergeCell ref="S69:S70"/>
    <mergeCell ref="T69:T70"/>
    <mergeCell ref="U69:U70"/>
    <mergeCell ref="B21:D21"/>
    <mergeCell ref="B22:D22"/>
    <mergeCell ref="B23:D23"/>
    <mergeCell ref="B24:D24"/>
    <mergeCell ref="B25:D25"/>
    <mergeCell ref="B26:D26"/>
    <mergeCell ref="B27:D27"/>
    <mergeCell ref="B28:D28"/>
    <mergeCell ref="B55:D55"/>
    <mergeCell ref="B47:D47"/>
    <mergeCell ref="B48:D48"/>
    <mergeCell ref="B49:D49"/>
    <mergeCell ref="B50:D50"/>
    <mergeCell ref="B51:D51"/>
    <mergeCell ref="B52:D52"/>
    <mergeCell ref="B53:D53"/>
    <mergeCell ref="B54:D54"/>
    <mergeCell ref="B41:D41"/>
    <mergeCell ref="B6:D6"/>
    <mergeCell ref="B7:D7"/>
    <mergeCell ref="B8:D8"/>
    <mergeCell ref="B9:D9"/>
    <mergeCell ref="B10:D10"/>
    <mergeCell ref="B11:D11"/>
    <mergeCell ref="B14:D14"/>
    <mergeCell ref="B15:D15"/>
    <mergeCell ref="B13:D13"/>
    <mergeCell ref="Q77:U81"/>
    <mergeCell ref="B29:D29"/>
    <mergeCell ref="B30:D30"/>
    <mergeCell ref="B31:D31"/>
    <mergeCell ref="B32:D32"/>
    <mergeCell ref="B33:D33"/>
    <mergeCell ref="B34:D34"/>
    <mergeCell ref="B35:D35"/>
    <mergeCell ref="B36:D36"/>
    <mergeCell ref="B37:D37"/>
    <mergeCell ref="B38:D38"/>
    <mergeCell ref="B39:D39"/>
    <mergeCell ref="B40:D40"/>
    <mergeCell ref="B79:B81"/>
    <mergeCell ref="C79:C81"/>
    <mergeCell ref="D79:D81"/>
    <mergeCell ref="E79:E81"/>
    <mergeCell ref="F79:F81"/>
    <mergeCell ref="G79:G80"/>
    <mergeCell ref="H79:H80"/>
    <mergeCell ref="I79:I80"/>
    <mergeCell ref="B72:B73"/>
    <mergeCell ref="C72:C73"/>
    <mergeCell ref="D72:D73"/>
    <mergeCell ref="L79:L81"/>
    <mergeCell ref="M79:M81"/>
    <mergeCell ref="N79:N81"/>
    <mergeCell ref="O79:O81"/>
    <mergeCell ref="P79:P81"/>
    <mergeCell ref="K79:K80"/>
    <mergeCell ref="B74:B75"/>
    <mergeCell ref="C74:C75"/>
    <mergeCell ref="D74:D75"/>
    <mergeCell ref="E74:E75"/>
    <mergeCell ref="F74:F75"/>
    <mergeCell ref="B77:B78"/>
    <mergeCell ref="C77:C78"/>
    <mergeCell ref="D77:D78"/>
    <mergeCell ref="J79:J80"/>
    <mergeCell ref="E77:E78"/>
    <mergeCell ref="F77:F78"/>
    <mergeCell ref="G77:G78"/>
    <mergeCell ref="H77:H78"/>
    <mergeCell ref="I77:I78"/>
    <mergeCell ref="J77:J78"/>
    <mergeCell ref="J72:J74"/>
    <mergeCell ref="H72:H74"/>
    <mergeCell ref="I72:I74"/>
    <mergeCell ref="E72:E73"/>
    <mergeCell ref="F72:F73"/>
    <mergeCell ref="C65:C66"/>
    <mergeCell ref="D65:D66"/>
    <mergeCell ref="E65:E66"/>
    <mergeCell ref="F65:F66"/>
    <mergeCell ref="H65:H66"/>
    <mergeCell ref="I65:I66"/>
    <mergeCell ref="J65:J66"/>
    <mergeCell ref="C68:C70"/>
    <mergeCell ref="D68:D70"/>
    <mergeCell ref="E68:E70"/>
    <mergeCell ref="F68:F70"/>
    <mergeCell ref="H68:H70"/>
    <mergeCell ref="I68:I70"/>
    <mergeCell ref="J68:J70"/>
    <mergeCell ref="K68:K70"/>
    <mergeCell ref="L68:L70"/>
    <mergeCell ref="G69:G70"/>
    <mergeCell ref="N65:N66"/>
    <mergeCell ref="O65:O66"/>
    <mergeCell ref="P65:P66"/>
    <mergeCell ref="L74:L75"/>
    <mergeCell ref="K77:K78"/>
    <mergeCell ref="L77:L78"/>
    <mergeCell ref="M77:M78"/>
    <mergeCell ref="N77:N78"/>
    <mergeCell ref="O77:O78"/>
    <mergeCell ref="P77:P78"/>
    <mergeCell ref="K72:K74"/>
    <mergeCell ref="O68:O70"/>
    <mergeCell ref="P68:P70"/>
    <mergeCell ref="M72:M75"/>
    <mergeCell ref="N72:N75"/>
    <mergeCell ref="O72:O75"/>
    <mergeCell ref="P72:P75"/>
    <mergeCell ref="M68:M70"/>
    <mergeCell ref="N68:N70"/>
    <mergeCell ref="K65:K66"/>
    <mergeCell ref="M65:M6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Summary!A103</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ptoYGgYWkgd4sm1A2HLK0MEpgYRI7F/8vUMPGaJewHTylSXtTZYAc07oa0HArOiyzsezbzvV1eBkJwr1RwmzfA==" saltValue="KwMpaOEZiQhZ5UzMuNLgqg==" spinCount="100000" sheet="1" selectLockedCells="1"/>
  <mergeCells count="228">
    <mergeCell ref="B208:C208"/>
    <mergeCell ref="A213:B214"/>
    <mergeCell ref="C213:C214"/>
    <mergeCell ref="D213:D214"/>
    <mergeCell ref="E213:F213"/>
    <mergeCell ref="G213:G214"/>
    <mergeCell ref="H213:H214"/>
    <mergeCell ref="B216:C216"/>
    <mergeCell ref="A224:B224"/>
    <mergeCell ref="A175:B176"/>
    <mergeCell ref="C175:C176"/>
    <mergeCell ref="D175:D176"/>
    <mergeCell ref="E175:F175"/>
    <mergeCell ref="G175:G176"/>
    <mergeCell ref="H175:H176"/>
    <mergeCell ref="B178:C178"/>
    <mergeCell ref="E180:F180"/>
    <mergeCell ref="B172:C172"/>
    <mergeCell ref="A126:A127"/>
    <mergeCell ref="B126:C126"/>
    <mergeCell ref="D126:D127"/>
    <mergeCell ref="E126:E127"/>
    <mergeCell ref="F126:F127"/>
    <mergeCell ref="B129:C129"/>
    <mergeCell ref="B133:C133"/>
    <mergeCell ref="A140:B140"/>
    <mergeCell ref="F140:G140"/>
    <mergeCell ref="D165:D166"/>
    <mergeCell ref="E165:E166"/>
    <mergeCell ref="F165:F166"/>
    <mergeCell ref="G165:G166"/>
    <mergeCell ref="H165:H166"/>
    <mergeCell ref="F142:G142"/>
    <mergeCell ref="A146:B147"/>
    <mergeCell ref="C146:C147"/>
    <mergeCell ref="D146:D147"/>
    <mergeCell ref="G93:G94"/>
    <mergeCell ref="H93:H94"/>
    <mergeCell ref="A95:A96"/>
    <mergeCell ref="E95:E96"/>
    <mergeCell ref="F95:F96"/>
    <mergeCell ref="G95:G96"/>
    <mergeCell ref="H95:H96"/>
    <mergeCell ref="F122:F123"/>
    <mergeCell ref="G122:G123"/>
    <mergeCell ref="H122:H123"/>
    <mergeCell ref="A98:A99"/>
    <mergeCell ref="B98:D98"/>
    <mergeCell ref="E98:E99"/>
    <mergeCell ref="F98:F99"/>
    <mergeCell ref="B101:D101"/>
    <mergeCell ref="B108:D108"/>
    <mergeCell ref="B112:D112"/>
    <mergeCell ref="B120:C120"/>
    <mergeCell ref="A122:A123"/>
    <mergeCell ref="B122:C122"/>
    <mergeCell ref="D122:D123"/>
    <mergeCell ref="G98:G99"/>
    <mergeCell ref="H98:H99"/>
    <mergeCell ref="B105:D105"/>
    <mergeCell ref="H58:H59"/>
    <mergeCell ref="H37:H42"/>
    <mergeCell ref="B42:D42"/>
    <mergeCell ref="B47:D47"/>
    <mergeCell ref="B51:D51"/>
    <mergeCell ref="B205:C205"/>
    <mergeCell ref="B206:C206"/>
    <mergeCell ref="B195:C195"/>
    <mergeCell ref="B196:C196"/>
    <mergeCell ref="A187:B187"/>
    <mergeCell ref="B190:C190"/>
    <mergeCell ref="B192:C192"/>
    <mergeCell ref="B194:C194"/>
    <mergeCell ref="A199:B200"/>
    <mergeCell ref="C199:C200"/>
    <mergeCell ref="D199:D200"/>
    <mergeCell ref="B203:C203"/>
    <mergeCell ref="B179:C179"/>
    <mergeCell ref="B180:C180"/>
    <mergeCell ref="B91:D91"/>
    <mergeCell ref="A93:A94"/>
    <mergeCell ref="B93:D93"/>
    <mergeCell ref="E93:E94"/>
    <mergeCell ref="F93:F94"/>
    <mergeCell ref="H29:H30"/>
    <mergeCell ref="B30:D30"/>
    <mergeCell ref="B32:D32"/>
    <mergeCell ref="B34:D34"/>
    <mergeCell ref="A35:A36"/>
    <mergeCell ref="B35:D36"/>
    <mergeCell ref="E35:E36"/>
    <mergeCell ref="H35:H36"/>
    <mergeCell ref="B50:D50"/>
    <mergeCell ref="B38:D38"/>
    <mergeCell ref="B39:D39"/>
    <mergeCell ref="B40:D40"/>
    <mergeCell ref="B80:C80"/>
    <mergeCell ref="B65:C65"/>
    <mergeCell ref="B103:D103"/>
    <mergeCell ref="B104:D104"/>
    <mergeCell ref="D58:D59"/>
    <mergeCell ref="B95:D95"/>
    <mergeCell ref="B102:D102"/>
    <mergeCell ref="D66:D69"/>
    <mergeCell ref="B94:D94"/>
    <mergeCell ref="B64:C64"/>
    <mergeCell ref="B96:D96"/>
    <mergeCell ref="B99:D99"/>
    <mergeCell ref="B63:C63"/>
    <mergeCell ref="B68:C68"/>
    <mergeCell ref="B81:C81"/>
    <mergeCell ref="B70:C70"/>
    <mergeCell ref="B71:C71"/>
    <mergeCell ref="B73:C73"/>
    <mergeCell ref="B77:C77"/>
    <mergeCell ref="B79:C79"/>
    <mergeCell ref="B74:C74"/>
    <mergeCell ref="E71:F71"/>
    <mergeCell ref="B75:C75"/>
    <mergeCell ref="B46:D46"/>
    <mergeCell ref="B45:D45"/>
    <mergeCell ref="B53:D53"/>
    <mergeCell ref="B37:D37"/>
    <mergeCell ref="B41:D41"/>
    <mergeCell ref="B55:D55"/>
    <mergeCell ref="A58:B59"/>
    <mergeCell ref="B61:C61"/>
    <mergeCell ref="B67:C67"/>
    <mergeCell ref="B69:C69"/>
    <mergeCell ref="B66:C66"/>
    <mergeCell ref="E58:F58"/>
    <mergeCell ref="B54:D54"/>
    <mergeCell ref="B22:C22"/>
    <mergeCell ref="B62:C62"/>
    <mergeCell ref="B29:D29"/>
    <mergeCell ref="A4:B4"/>
    <mergeCell ref="A7:B7"/>
    <mergeCell ref="D7:G7"/>
    <mergeCell ref="D11:D12"/>
    <mergeCell ref="E11:E12"/>
    <mergeCell ref="F11:F12"/>
    <mergeCell ref="B14:C14"/>
    <mergeCell ref="B15:C15"/>
    <mergeCell ref="B16:C16"/>
    <mergeCell ref="A11:B12"/>
    <mergeCell ref="B44:D44"/>
    <mergeCell ref="B17:C17"/>
    <mergeCell ref="B19:C19"/>
    <mergeCell ref="B20:C20"/>
    <mergeCell ref="B21:C21"/>
    <mergeCell ref="E37:E42"/>
    <mergeCell ref="G58:G59"/>
    <mergeCell ref="A29:A30"/>
    <mergeCell ref="E29:E30"/>
    <mergeCell ref="F29:F30"/>
    <mergeCell ref="G29:G30"/>
    <mergeCell ref="R101:R102"/>
    <mergeCell ref="E122:E123"/>
    <mergeCell ref="B130:C130"/>
    <mergeCell ref="B137:C137"/>
    <mergeCell ref="F143:G143"/>
    <mergeCell ref="B134:C134"/>
    <mergeCell ref="B135:C135"/>
    <mergeCell ref="B136:C136"/>
    <mergeCell ref="B151:C151"/>
    <mergeCell ref="H146:H147"/>
    <mergeCell ref="B150:C150"/>
    <mergeCell ref="B110:D110"/>
    <mergeCell ref="B114:D114"/>
    <mergeCell ref="B124:C124"/>
    <mergeCell ref="B123:C123"/>
    <mergeCell ref="B113:D113"/>
    <mergeCell ref="B109:D109"/>
    <mergeCell ref="B127:C127"/>
    <mergeCell ref="G126:G127"/>
    <mergeCell ref="H126:H127"/>
    <mergeCell ref="E146:F146"/>
    <mergeCell ref="G146:G147"/>
    <mergeCell ref="D142:D143"/>
    <mergeCell ref="E142:E143"/>
    <mergeCell ref="B171:C171"/>
    <mergeCell ref="A152:A153"/>
    <mergeCell ref="B152:C153"/>
    <mergeCell ref="E152:F152"/>
    <mergeCell ref="G152:G153"/>
    <mergeCell ref="H152:H153"/>
    <mergeCell ref="A154:A157"/>
    <mergeCell ref="B154:C157"/>
    <mergeCell ref="G154:G157"/>
    <mergeCell ref="E156:F156"/>
    <mergeCell ref="E157:F157"/>
    <mergeCell ref="E155:F155"/>
    <mergeCell ref="H154:H157"/>
    <mergeCell ref="E153:F153"/>
    <mergeCell ref="E154:F154"/>
    <mergeCell ref="B160:C160"/>
    <mergeCell ref="A167:A168"/>
    <mergeCell ref="D167:D168"/>
    <mergeCell ref="E167:E168"/>
    <mergeCell ref="F167:F168"/>
    <mergeCell ref="G167:G168"/>
    <mergeCell ref="H167:H168"/>
    <mergeCell ref="B170:C170"/>
    <mergeCell ref="B165:C165"/>
    <mergeCell ref="B226:D226"/>
    <mergeCell ref="B233:D233"/>
    <mergeCell ref="D238:F239"/>
    <mergeCell ref="I154:I158"/>
    <mergeCell ref="A158:A159"/>
    <mergeCell ref="B158:C159"/>
    <mergeCell ref="B162:C162"/>
    <mergeCell ref="A165:A166"/>
    <mergeCell ref="B217:C217"/>
    <mergeCell ref="B228:D228"/>
    <mergeCell ref="B230:D230"/>
    <mergeCell ref="B231:D231"/>
    <mergeCell ref="B229:D229"/>
    <mergeCell ref="B227:D227"/>
    <mergeCell ref="E199:F199"/>
    <mergeCell ref="G199:G200"/>
    <mergeCell ref="H199:H200"/>
    <mergeCell ref="B163:C163"/>
    <mergeCell ref="B204:C204"/>
    <mergeCell ref="B209:C209"/>
    <mergeCell ref="B210:C210"/>
    <mergeCell ref="B167:C167"/>
    <mergeCell ref="B168:C168"/>
    <mergeCell ref="B166:C166"/>
  </mergeCells>
  <dataValidations count="3">
    <dataValidation type="list" allowBlank="1" showInputMessage="1" showErrorMessage="1" sqref="E233" xr:uid="{A33D522D-237D-4A75-9DEC-F1060AC1A5FF}">
      <formula1>$K$233:$K$237</formula1>
    </dataValidation>
    <dataValidation type="list" allowBlank="1" showInputMessage="1" showErrorMessage="1" sqref="F143:G143" xr:uid="{282D0137-CC25-42CC-95C0-799FC72207B5}">
      <formula1>$L$140:$Q$140</formula1>
    </dataValidation>
    <dataValidation type="list" allowBlank="1" showInputMessage="1" showErrorMessage="1" sqref="A7:B7" xr:uid="{591ED306-1A1B-4BC2-9428-8D27F71A0F1C}">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85F7-BD4F-499E-AE72-F73811ACA8E8}">
  <dimension ref="A1:C12"/>
  <sheetViews>
    <sheetView zoomScale="115" zoomScaleNormal="115" zoomScaleSheetLayoutView="115" workbookViewId="0">
      <selection activeCell="B18" sqref="B18"/>
    </sheetView>
  </sheetViews>
  <sheetFormatPr defaultRowHeight="14.4"/>
  <cols>
    <col min="1" max="1" width="34" customWidth="1"/>
    <col min="2" max="3" width="33.6640625" customWidth="1"/>
  </cols>
  <sheetData>
    <row r="1" spans="1:3" ht="15.6">
      <c r="A1" s="503" t="s">
        <v>430</v>
      </c>
      <c r="B1" s="713" t="s">
        <v>450</v>
      </c>
      <c r="C1" s="713"/>
    </row>
    <row r="2" spans="1:3" ht="15.6">
      <c r="A2" s="714" t="s">
        <v>431</v>
      </c>
      <c r="B2" s="715" t="s">
        <v>432</v>
      </c>
      <c r="C2" s="715"/>
    </row>
    <row r="3" spans="1:3" ht="18">
      <c r="A3" s="714"/>
      <c r="B3" s="507" t="s">
        <v>436</v>
      </c>
      <c r="C3" s="507" t="s">
        <v>437</v>
      </c>
    </row>
    <row r="4" spans="1:3" ht="15">
      <c r="A4" s="502" t="s">
        <v>434</v>
      </c>
      <c r="B4" s="332">
        <v>68</v>
      </c>
      <c r="C4" s="332">
        <v>80</v>
      </c>
    </row>
    <row r="5" spans="1:3" ht="15">
      <c r="A5" s="502" t="s">
        <v>433</v>
      </c>
      <c r="B5" s="332">
        <v>68</v>
      </c>
      <c r="C5" s="332">
        <v>80</v>
      </c>
    </row>
    <row r="6" spans="1:3" ht="15">
      <c r="A6" s="502" t="s">
        <v>16</v>
      </c>
      <c r="B6" s="332">
        <v>60</v>
      </c>
      <c r="C6" s="332">
        <v>63</v>
      </c>
    </row>
    <row r="7" spans="1:3" ht="15">
      <c r="A7" s="502" t="s">
        <v>15</v>
      </c>
      <c r="B7" s="332">
        <v>65</v>
      </c>
      <c r="C7" s="332">
        <v>68</v>
      </c>
    </row>
    <row r="8" spans="1:3" ht="15">
      <c r="A8" s="502" t="s">
        <v>424</v>
      </c>
      <c r="B8" s="332">
        <v>60</v>
      </c>
      <c r="C8" s="332">
        <v>63</v>
      </c>
    </row>
    <row r="9" spans="1:3" ht="15">
      <c r="A9" s="502" t="s">
        <v>423</v>
      </c>
      <c r="B9" s="332">
        <v>60</v>
      </c>
      <c r="C9" s="332">
        <v>60</v>
      </c>
    </row>
    <row r="10" spans="1:3" ht="15.75" customHeight="1">
      <c r="A10" s="502" t="s">
        <v>447</v>
      </c>
      <c r="B10" s="332">
        <v>42</v>
      </c>
      <c r="C10" s="332">
        <v>42</v>
      </c>
    </row>
    <row r="11" spans="1:3" ht="15">
      <c r="A11" s="502" t="s">
        <v>435</v>
      </c>
      <c r="B11" s="332">
        <v>42</v>
      </c>
      <c r="C11" s="332">
        <v>42</v>
      </c>
    </row>
    <row r="12" spans="1:3" ht="15" hidden="1">
      <c r="A12" s="594" t="s">
        <v>40</v>
      </c>
      <c r="B12" s="534">
        <v>0</v>
      </c>
      <c r="C12" s="534">
        <v>0</v>
      </c>
    </row>
  </sheetData>
  <sheetProtection algorithmName="SHA-512" hashValue="nUdegFovP/174bQ3C0RQ/h5Up9K4+GLDcRSlUh0Lr8FX+GaUq8GxEqjx+PLPR0iw94vHLtC8zL+LEzmu9e/kYg==" saltValue="yCSB+it7WUenKOOpHnYI5A==" spinCount="100000" sheet="1" objects="1" scenarios="1" selectLockedCells="1" selectUnlockedCells="1"/>
  <mergeCells count="3">
    <mergeCell ref="B1:C1"/>
    <mergeCell ref="A2:A3"/>
    <mergeCell ref="B2:C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005-4591-4855-9859-1EE3030854E1}">
  <sheetPr>
    <pageSetUpPr fitToPage="1"/>
  </sheetPr>
  <dimension ref="A1:J129"/>
  <sheetViews>
    <sheetView zoomScale="80" zoomScaleNormal="80" zoomScaleSheetLayoutView="85" workbookViewId="0">
      <selection activeCell="C29" sqref="C29:D29"/>
    </sheetView>
  </sheetViews>
  <sheetFormatPr defaultColWidth="9.109375" defaultRowHeight="15"/>
  <cols>
    <col min="1" max="1" width="5.109375" style="23" customWidth="1"/>
    <col min="2" max="2" width="9.109375" style="3"/>
    <col min="3" max="3" width="53.88671875" style="3" customWidth="1"/>
    <col min="4" max="4" width="24.33203125" style="3" customWidth="1"/>
    <col min="5" max="9" width="22.33203125" style="3" customWidth="1"/>
    <col min="10" max="10" width="5.6640625" style="3" customWidth="1"/>
    <col min="11" max="16384" width="9.109375" style="3"/>
  </cols>
  <sheetData>
    <row r="1" spans="1:9" ht="17.399999999999999">
      <c r="A1" s="526" t="s">
        <v>452</v>
      </c>
      <c r="B1" s="527"/>
      <c r="C1" s="527"/>
      <c r="D1" s="276"/>
      <c r="E1" s="276"/>
      <c r="F1" s="276"/>
      <c r="G1" s="276"/>
      <c r="H1" s="276"/>
      <c r="I1" s="276"/>
    </row>
    <row r="2" spans="1:9" ht="17.399999999999999">
      <c r="A2" s="528"/>
      <c r="B2" s="527"/>
      <c r="C2" s="527"/>
      <c r="D2" s="276"/>
      <c r="E2" s="276"/>
      <c r="F2" s="276"/>
      <c r="G2" s="276"/>
      <c r="H2" s="276"/>
      <c r="I2" s="276"/>
    </row>
    <row r="3" spans="1:9" ht="17.399999999999999">
      <c r="A3" s="528" t="s">
        <v>453</v>
      </c>
      <c r="B3" s="527"/>
      <c r="C3" s="527"/>
      <c r="D3" s="276"/>
      <c r="E3" s="276"/>
      <c r="F3" s="276"/>
      <c r="G3" s="276"/>
      <c r="H3" s="276"/>
      <c r="I3" s="276"/>
    </row>
    <row r="4" spans="1:9">
      <c r="A4" s="309"/>
      <c r="B4" s="527"/>
      <c r="C4" s="527"/>
      <c r="D4" s="276"/>
      <c r="E4" s="276"/>
      <c r="F4" s="276"/>
      <c r="G4" s="276"/>
      <c r="H4" s="276"/>
      <c r="I4" s="276"/>
    </row>
    <row r="5" spans="1:9" ht="15.6">
      <c r="A5" s="529" t="s">
        <v>454</v>
      </c>
      <c r="B5" s="527"/>
      <c r="C5" s="527"/>
      <c r="D5" s="276"/>
      <c r="E5" s="276"/>
      <c r="F5" s="276"/>
      <c r="G5" s="276"/>
      <c r="H5" s="276"/>
      <c r="I5" s="276"/>
    </row>
    <row r="6" spans="1:9" ht="31.5" customHeight="1">
      <c r="A6" s="530" t="s">
        <v>455</v>
      </c>
      <c r="B6" s="760" t="s">
        <v>456</v>
      </c>
      <c r="C6" s="760"/>
      <c r="D6" s="760"/>
      <c r="E6" s="760"/>
      <c r="F6" s="760"/>
      <c r="G6" s="760"/>
      <c r="H6" s="760"/>
      <c r="I6" s="760"/>
    </row>
    <row r="7" spans="1:9">
      <c r="A7" s="530"/>
      <c r="B7" s="531"/>
      <c r="C7" s="531"/>
      <c r="D7" s="276"/>
      <c r="E7" s="276"/>
      <c r="F7" s="276"/>
      <c r="G7" s="276"/>
      <c r="H7" s="276"/>
      <c r="I7" s="276"/>
    </row>
    <row r="8" spans="1:9" ht="32.25" customHeight="1">
      <c r="A8" s="530" t="s">
        <v>457</v>
      </c>
      <c r="B8" s="760" t="s">
        <v>458</v>
      </c>
      <c r="C8" s="760"/>
      <c r="D8" s="760"/>
      <c r="E8" s="760"/>
      <c r="F8" s="760"/>
      <c r="G8" s="760"/>
      <c r="H8" s="760"/>
      <c r="I8" s="760"/>
    </row>
    <row r="9" spans="1:9">
      <c r="A9" s="530"/>
      <c r="B9" s="531"/>
      <c r="C9" s="531"/>
      <c r="D9" s="276"/>
      <c r="E9" s="276"/>
      <c r="F9" s="276"/>
      <c r="G9" s="276"/>
      <c r="H9" s="276"/>
      <c r="I9" s="276"/>
    </row>
    <row r="10" spans="1:9" ht="30" customHeight="1">
      <c r="A10" s="530" t="s">
        <v>459</v>
      </c>
      <c r="B10" s="772" t="s">
        <v>460</v>
      </c>
      <c r="C10" s="773"/>
      <c r="D10" s="773"/>
      <c r="E10" s="773"/>
      <c r="F10" s="773"/>
      <c r="G10" s="773"/>
      <c r="H10" s="773"/>
      <c r="I10" s="773"/>
    </row>
    <row r="11" spans="1:9">
      <c r="A11" s="530"/>
      <c r="B11" s="531"/>
      <c r="C11" s="531"/>
      <c r="D11" s="276"/>
      <c r="E11" s="276"/>
      <c r="F11" s="276"/>
      <c r="G11" s="276"/>
      <c r="H11" s="276"/>
      <c r="I11" s="276"/>
    </row>
    <row r="12" spans="1:9" ht="30.75" customHeight="1">
      <c r="A12" s="530" t="s">
        <v>461</v>
      </c>
      <c r="B12" s="760" t="s">
        <v>462</v>
      </c>
      <c r="C12" s="760"/>
      <c r="D12" s="760"/>
      <c r="E12" s="760"/>
      <c r="F12" s="760"/>
      <c r="G12" s="760"/>
      <c r="H12" s="760"/>
      <c r="I12" s="760"/>
    </row>
    <row r="13" spans="1:9">
      <c r="A13" s="530"/>
      <c r="B13" s="531"/>
      <c r="C13" s="531"/>
      <c r="D13" s="531"/>
      <c r="E13" s="531"/>
      <c r="F13" s="531"/>
      <c r="G13" s="531"/>
      <c r="H13" s="531"/>
      <c r="I13" s="531"/>
    </row>
    <row r="14" spans="1:9" ht="47.25" customHeight="1">
      <c r="A14" s="532"/>
      <c r="B14" s="774" t="s">
        <v>463</v>
      </c>
      <c r="C14" s="774"/>
      <c r="D14" s="533" t="s">
        <v>464</v>
      </c>
      <c r="E14" s="533" t="s">
        <v>465</v>
      </c>
      <c r="F14" s="533" t="s">
        <v>466</v>
      </c>
      <c r="G14" s="531"/>
      <c r="H14" s="531"/>
      <c r="I14" s="531"/>
    </row>
    <row r="15" spans="1:9">
      <c r="A15" s="532"/>
      <c r="B15" s="770" t="s">
        <v>467</v>
      </c>
      <c r="C15" s="771"/>
      <c r="D15" s="158">
        <v>1.44</v>
      </c>
      <c r="E15" s="158" t="s">
        <v>372</v>
      </c>
      <c r="F15" s="623" t="s">
        <v>468</v>
      </c>
      <c r="G15" s="531"/>
      <c r="H15" s="531"/>
      <c r="I15" s="531"/>
    </row>
    <row r="16" spans="1:9">
      <c r="A16" s="530"/>
      <c r="B16" s="762" t="s">
        <v>469</v>
      </c>
      <c r="C16" s="762"/>
      <c r="D16" s="762">
        <v>2.2000000000000002</v>
      </c>
      <c r="E16" s="332" t="s">
        <v>307</v>
      </c>
      <c r="F16" s="763" t="s">
        <v>468</v>
      </c>
      <c r="G16" s="531"/>
      <c r="H16" s="531"/>
      <c r="I16" s="531"/>
    </row>
    <row r="17" spans="1:9">
      <c r="A17" s="530"/>
      <c r="B17" s="762"/>
      <c r="C17" s="762"/>
      <c r="D17" s="762"/>
      <c r="E17" s="332" t="s">
        <v>308</v>
      </c>
      <c r="F17" s="769"/>
      <c r="G17" s="531"/>
      <c r="H17" s="531"/>
      <c r="I17" s="531"/>
    </row>
    <row r="18" spans="1:9">
      <c r="A18" s="530"/>
      <c r="B18" s="762"/>
      <c r="C18" s="762"/>
      <c r="D18" s="762"/>
      <c r="E18" s="332" t="s">
        <v>309</v>
      </c>
      <c r="F18" s="764"/>
      <c r="G18" s="531"/>
      <c r="H18" s="531"/>
      <c r="I18" s="531"/>
    </row>
    <row r="19" spans="1:9">
      <c r="A19" s="530"/>
      <c r="B19" s="762" t="s">
        <v>470</v>
      </c>
      <c r="C19" s="762"/>
      <c r="D19" s="762">
        <v>2.8</v>
      </c>
      <c r="E19" s="332" t="s">
        <v>310</v>
      </c>
      <c r="F19" s="763" t="s">
        <v>468</v>
      </c>
      <c r="G19" s="531"/>
      <c r="H19" s="531"/>
      <c r="I19" s="531"/>
    </row>
    <row r="20" spans="1:9">
      <c r="A20" s="530"/>
      <c r="B20" s="762"/>
      <c r="C20" s="762"/>
      <c r="D20" s="762"/>
      <c r="E20" s="332" t="s">
        <v>311</v>
      </c>
      <c r="F20" s="769"/>
      <c r="G20" s="531"/>
      <c r="H20" s="531"/>
      <c r="I20" s="531"/>
    </row>
    <row r="21" spans="1:9">
      <c r="A21" s="530"/>
      <c r="B21" s="762"/>
      <c r="C21" s="762"/>
      <c r="D21" s="762"/>
      <c r="E21" s="332" t="s">
        <v>312</v>
      </c>
      <c r="F21" s="769"/>
      <c r="G21" s="531"/>
      <c r="H21" s="531"/>
      <c r="I21" s="531"/>
    </row>
    <row r="22" spans="1:9">
      <c r="A22" s="530"/>
      <c r="B22" s="762"/>
      <c r="C22" s="762"/>
      <c r="D22" s="762"/>
      <c r="E22" s="332" t="s">
        <v>313</v>
      </c>
      <c r="F22" s="769"/>
      <c r="G22" s="531"/>
      <c r="H22" s="531"/>
      <c r="I22" s="531"/>
    </row>
    <row r="23" spans="1:9">
      <c r="A23" s="530"/>
      <c r="B23" s="762"/>
      <c r="C23" s="762"/>
      <c r="D23" s="762"/>
      <c r="E23" s="332" t="s">
        <v>314</v>
      </c>
      <c r="F23" s="764"/>
      <c r="G23" s="531"/>
      <c r="H23" s="531"/>
      <c r="I23" s="531"/>
    </row>
    <row r="24" spans="1:9">
      <c r="A24" s="530"/>
      <c r="B24" s="762" t="s">
        <v>471</v>
      </c>
      <c r="C24" s="762"/>
      <c r="D24" s="762">
        <v>3.4</v>
      </c>
      <c r="E24" s="332" t="s">
        <v>315</v>
      </c>
      <c r="F24" s="763" t="s">
        <v>468</v>
      </c>
      <c r="G24" s="531"/>
      <c r="H24" s="531"/>
      <c r="I24" s="531"/>
    </row>
    <row r="25" spans="1:9">
      <c r="A25" s="530"/>
      <c r="B25" s="762"/>
      <c r="C25" s="762"/>
      <c r="D25" s="762"/>
      <c r="E25" s="332" t="s">
        <v>316</v>
      </c>
      <c r="F25" s="764"/>
      <c r="G25" s="276"/>
      <c r="H25" s="276"/>
      <c r="I25" s="276"/>
    </row>
    <row r="26" spans="1:9">
      <c r="A26" s="530"/>
      <c r="B26" s="271"/>
      <c r="C26" s="271"/>
      <c r="D26" s="271"/>
      <c r="E26" s="271"/>
      <c r="F26" s="276"/>
      <c r="G26" s="276"/>
      <c r="H26" s="276"/>
      <c r="I26" s="276"/>
    </row>
    <row r="27" spans="1:9" ht="31.8" customHeight="1">
      <c r="A27" s="530" t="s">
        <v>472</v>
      </c>
      <c r="B27" s="745" t="s">
        <v>598</v>
      </c>
      <c r="C27" s="746"/>
      <c r="D27" s="746"/>
      <c r="E27" s="746"/>
      <c r="F27" s="746"/>
      <c r="G27" s="746"/>
      <c r="H27" s="746"/>
      <c r="I27" s="746"/>
    </row>
    <row r="28" spans="1:9">
      <c r="A28" s="530"/>
      <c r="B28" s="536"/>
      <c r="C28" s="537"/>
      <c r="D28" s="537"/>
      <c r="E28" s="537"/>
      <c r="F28" s="537"/>
      <c r="G28" s="537"/>
      <c r="H28" s="537"/>
      <c r="I28" s="537"/>
    </row>
    <row r="29" spans="1:9" ht="15.6">
      <c r="A29" s="538"/>
      <c r="B29" s="539" t="s">
        <v>473</v>
      </c>
      <c r="C29" s="765" t="s">
        <v>599</v>
      </c>
      <c r="D29" s="766"/>
      <c r="E29" s="540" t="s">
        <v>573</v>
      </c>
      <c r="F29" s="540"/>
      <c r="G29" s="540"/>
      <c r="H29" s="540"/>
      <c r="I29" s="540"/>
    </row>
    <row r="30" spans="1:9">
      <c r="A30" s="538"/>
      <c r="B30" s="541">
        <v>1</v>
      </c>
      <c r="C30" s="761">
        <v>900</v>
      </c>
      <c r="D30" s="761"/>
      <c r="E30" s="540"/>
      <c r="F30" s="540"/>
      <c r="G30" s="540"/>
      <c r="H30" s="540"/>
      <c r="I30" s="540"/>
    </row>
    <row r="31" spans="1:9">
      <c r="A31" s="538"/>
      <c r="B31" s="541">
        <v>2</v>
      </c>
      <c r="C31" s="761">
        <v>1000</v>
      </c>
      <c r="D31" s="761"/>
      <c r="E31" s="540"/>
      <c r="F31" s="540"/>
      <c r="G31" s="540"/>
      <c r="H31" s="540"/>
      <c r="I31" s="540"/>
    </row>
    <row r="32" spans="1:9">
      <c r="A32" s="538"/>
      <c r="B32" s="541">
        <v>3</v>
      </c>
      <c r="C32" s="761">
        <v>1100</v>
      </c>
      <c r="D32" s="761"/>
      <c r="E32" s="540"/>
      <c r="F32" s="540"/>
      <c r="G32" s="540"/>
      <c r="H32" s="540"/>
      <c r="I32" s="540"/>
    </row>
    <row r="33" spans="1:9">
      <c r="A33" s="538"/>
      <c r="B33" s="541">
        <v>4</v>
      </c>
      <c r="C33" s="761">
        <v>1200</v>
      </c>
      <c r="D33" s="761"/>
      <c r="E33" s="540"/>
      <c r="F33" s="540"/>
      <c r="G33" s="540"/>
      <c r="H33" s="540"/>
      <c r="I33" s="540"/>
    </row>
    <row r="34" spans="1:9">
      <c r="A34" s="538"/>
      <c r="B34" s="541">
        <v>5</v>
      </c>
      <c r="C34" s="767">
        <v>1250</v>
      </c>
      <c r="D34" s="768"/>
      <c r="E34" s="540"/>
      <c r="F34" s="540"/>
      <c r="G34" s="540"/>
      <c r="H34" s="540"/>
      <c r="I34" s="540"/>
    </row>
    <row r="35" spans="1:9">
      <c r="A35" s="538"/>
      <c r="B35" s="541">
        <v>6</v>
      </c>
      <c r="C35" s="761">
        <v>1500</v>
      </c>
      <c r="D35" s="761"/>
      <c r="E35" s="540"/>
      <c r="F35" s="540"/>
      <c r="G35" s="540"/>
      <c r="H35" s="540"/>
      <c r="I35" s="540"/>
    </row>
    <row r="36" spans="1:9">
      <c r="A36" s="538"/>
      <c r="B36" s="541">
        <v>7</v>
      </c>
      <c r="C36" s="761">
        <v>2000</v>
      </c>
      <c r="D36" s="761"/>
      <c r="E36" s="540"/>
      <c r="F36" s="540"/>
      <c r="G36" s="540"/>
      <c r="H36" s="540"/>
      <c r="I36" s="540"/>
    </row>
    <row r="37" spans="1:9">
      <c r="A37" s="538"/>
      <c r="B37" s="272"/>
      <c r="C37" s="273"/>
      <c r="D37" s="273"/>
      <c r="E37" s="540"/>
      <c r="F37" s="540"/>
      <c r="G37" s="540"/>
      <c r="H37" s="540"/>
      <c r="I37" s="540"/>
    </row>
    <row r="38" spans="1:9" ht="32.25" customHeight="1">
      <c r="A38" s="530" t="s">
        <v>474</v>
      </c>
      <c r="B38" s="753" t="s">
        <v>475</v>
      </c>
      <c r="C38" s="754"/>
      <c r="D38" s="754"/>
      <c r="E38" s="754"/>
      <c r="F38" s="754"/>
      <c r="G38" s="754"/>
      <c r="H38" s="754"/>
      <c r="I38" s="754"/>
    </row>
    <row r="39" spans="1:9">
      <c r="A39" s="538"/>
      <c r="B39" s="272"/>
      <c r="C39" s="273"/>
      <c r="D39" s="273"/>
      <c r="E39" s="540"/>
      <c r="F39" s="540"/>
      <c r="G39" s="540"/>
      <c r="H39" s="540"/>
      <c r="I39" s="540"/>
    </row>
    <row r="40" spans="1:9" ht="15.6">
      <c r="A40" s="538"/>
      <c r="B40" s="539" t="s">
        <v>473</v>
      </c>
      <c r="C40" s="180" t="s">
        <v>476</v>
      </c>
      <c r="D40" s="755" t="s">
        <v>477</v>
      </c>
      <c r="E40" s="755"/>
      <c r="F40" s="755" t="s">
        <v>478</v>
      </c>
      <c r="G40" s="755"/>
      <c r="H40" s="540"/>
      <c r="I40" s="540"/>
    </row>
    <row r="41" spans="1:9">
      <c r="A41" s="538"/>
      <c r="B41" s="541">
        <v>1</v>
      </c>
      <c r="C41" s="333" t="s">
        <v>479</v>
      </c>
      <c r="D41" s="756" t="s">
        <v>589</v>
      </c>
      <c r="E41" s="756"/>
      <c r="F41" s="757">
        <v>150</v>
      </c>
      <c r="G41" s="757"/>
      <c r="H41" s="540"/>
      <c r="I41" s="540"/>
    </row>
    <row r="42" spans="1:9" ht="15" customHeight="1">
      <c r="A42" s="538"/>
      <c r="B42" s="541">
        <v>2</v>
      </c>
      <c r="C42" s="333" t="s">
        <v>480</v>
      </c>
      <c r="D42" s="758" t="s">
        <v>590</v>
      </c>
      <c r="E42" s="756"/>
      <c r="F42" s="757" t="s">
        <v>481</v>
      </c>
      <c r="G42" s="757"/>
      <c r="H42" s="540"/>
      <c r="I42" s="540"/>
    </row>
    <row r="43" spans="1:9" ht="15" customHeight="1">
      <c r="A43" s="538"/>
      <c r="B43" s="541">
        <v>3</v>
      </c>
      <c r="C43" s="333" t="s">
        <v>480</v>
      </c>
      <c r="D43" s="758" t="s">
        <v>591</v>
      </c>
      <c r="E43" s="756"/>
      <c r="F43" s="757" t="s">
        <v>481</v>
      </c>
      <c r="G43" s="757"/>
      <c r="H43" s="540"/>
      <c r="I43" s="540"/>
    </row>
    <row r="44" spans="1:9" ht="29.4" customHeight="1">
      <c r="A44" s="538"/>
      <c r="B44" s="541">
        <v>4</v>
      </c>
      <c r="C44" s="333" t="s">
        <v>482</v>
      </c>
      <c r="D44" s="758" t="s">
        <v>592</v>
      </c>
      <c r="E44" s="756"/>
      <c r="F44" s="757" t="s">
        <v>481</v>
      </c>
      <c r="G44" s="757"/>
      <c r="H44" s="540"/>
      <c r="I44" s="540"/>
    </row>
    <row r="45" spans="1:9" s="276" customFormat="1">
      <c r="A45" s="538"/>
      <c r="B45" s="618" t="s">
        <v>586</v>
      </c>
      <c r="C45" s="273"/>
      <c r="D45" s="619"/>
      <c r="E45" s="273"/>
      <c r="F45" s="620"/>
      <c r="G45" s="620"/>
      <c r="H45" s="540"/>
      <c r="I45" s="540"/>
    </row>
    <row r="46" spans="1:9">
      <c r="A46" s="309"/>
      <c r="B46" s="527"/>
      <c r="C46" s="527"/>
      <c r="D46" s="276"/>
      <c r="E46" s="276"/>
      <c r="F46" s="276"/>
      <c r="G46" s="276"/>
      <c r="H46" s="276"/>
      <c r="I46" s="276"/>
    </row>
    <row r="47" spans="1:9" ht="15.6">
      <c r="A47" s="542" t="s">
        <v>483</v>
      </c>
      <c r="B47" s="527"/>
      <c r="C47" s="527"/>
      <c r="D47" s="276"/>
      <c r="E47" s="276"/>
      <c r="F47" s="276"/>
      <c r="G47" s="276"/>
      <c r="H47" s="276"/>
      <c r="I47" s="276"/>
    </row>
    <row r="48" spans="1:9">
      <c r="A48" s="309"/>
      <c r="B48" s="527"/>
      <c r="C48" s="527"/>
      <c r="D48" s="276"/>
      <c r="E48" s="276"/>
      <c r="F48" s="276"/>
      <c r="G48" s="276"/>
      <c r="H48" s="276"/>
      <c r="I48" s="276"/>
    </row>
    <row r="49" spans="1:10" ht="30.75" customHeight="1">
      <c r="A49" s="530" t="s">
        <v>455</v>
      </c>
      <c r="B49" s="759" t="s">
        <v>484</v>
      </c>
      <c r="C49" s="759"/>
      <c r="D49" s="759"/>
      <c r="E49" s="759"/>
      <c r="F49" s="759"/>
      <c r="G49" s="759"/>
      <c r="H49" s="759"/>
      <c r="I49" s="759"/>
    </row>
    <row r="50" spans="1:10">
      <c r="A50" s="309"/>
      <c r="B50" s="527"/>
      <c r="C50" s="527"/>
      <c r="D50" s="276"/>
      <c r="E50" s="276"/>
      <c r="F50" s="276"/>
      <c r="G50" s="276"/>
      <c r="H50" s="276"/>
      <c r="I50" s="276"/>
    </row>
    <row r="51" spans="1:10" ht="15.75" customHeight="1">
      <c r="A51" s="530" t="s">
        <v>583</v>
      </c>
      <c r="B51" s="540" t="s">
        <v>485</v>
      </c>
      <c r="C51" s="527"/>
      <c r="D51" s="276"/>
      <c r="E51" s="276"/>
      <c r="F51" s="276"/>
      <c r="G51" s="276"/>
      <c r="H51" s="276"/>
      <c r="I51" s="276"/>
    </row>
    <row r="52" spans="1:10">
      <c r="A52" s="530"/>
      <c r="B52" s="540"/>
      <c r="C52" s="527"/>
      <c r="D52" s="276"/>
      <c r="E52" s="276"/>
      <c r="F52" s="276"/>
      <c r="G52" s="276"/>
      <c r="H52" s="276"/>
      <c r="I52" s="276"/>
      <c r="J52" s="544"/>
    </row>
    <row r="53" spans="1:10" ht="32.25" customHeight="1">
      <c r="A53" s="530" t="s">
        <v>584</v>
      </c>
      <c r="B53" s="760" t="s">
        <v>585</v>
      </c>
      <c r="C53" s="760"/>
      <c r="D53" s="760"/>
      <c r="E53" s="760"/>
      <c r="F53" s="760"/>
      <c r="G53" s="760"/>
      <c r="H53" s="760"/>
      <c r="I53" s="760"/>
    </row>
    <row r="54" spans="1:10">
      <c r="A54" s="309"/>
      <c r="B54" s="527"/>
      <c r="C54" s="527"/>
      <c r="D54" s="276"/>
      <c r="E54" s="276"/>
      <c r="F54" s="276"/>
      <c r="G54" s="276"/>
      <c r="H54" s="276"/>
      <c r="I54" s="276"/>
      <c r="J54" s="544"/>
    </row>
    <row r="55" spans="1:10">
      <c r="A55" s="543" t="s">
        <v>459</v>
      </c>
      <c r="B55" s="752" t="s">
        <v>486</v>
      </c>
      <c r="C55" s="752"/>
      <c r="D55" s="752"/>
      <c r="E55" s="752"/>
      <c r="F55" s="752"/>
      <c r="G55" s="752"/>
      <c r="H55" s="752"/>
      <c r="I55" s="752"/>
      <c r="J55" s="544"/>
    </row>
    <row r="56" spans="1:10">
      <c r="A56" s="309"/>
      <c r="B56" s="527"/>
      <c r="C56" s="527"/>
      <c r="D56" s="276"/>
      <c r="E56" s="276"/>
      <c r="F56" s="276"/>
      <c r="G56" s="276"/>
      <c r="H56" s="276"/>
      <c r="I56" s="276"/>
      <c r="J56" s="544"/>
    </row>
    <row r="57" spans="1:10">
      <c r="A57" s="543" t="s">
        <v>461</v>
      </c>
      <c r="B57" s="744" t="s">
        <v>487</v>
      </c>
      <c r="C57" s="744"/>
      <c r="D57" s="744"/>
      <c r="E57" s="744"/>
      <c r="F57" s="744"/>
      <c r="G57" s="744"/>
      <c r="H57" s="744"/>
      <c r="I57" s="744"/>
      <c r="J57" s="544"/>
    </row>
    <row r="58" spans="1:10">
      <c r="A58" s="545"/>
      <c r="B58" s="540"/>
      <c r="C58" s="540"/>
      <c r="D58" s="540"/>
      <c r="E58" s="540"/>
      <c r="F58" s="540"/>
      <c r="G58" s="540"/>
      <c r="H58" s="540"/>
      <c r="I58" s="540"/>
      <c r="J58" s="544"/>
    </row>
    <row r="59" spans="1:10">
      <c r="A59" s="543" t="s">
        <v>472</v>
      </c>
      <c r="B59" s="745" t="s">
        <v>488</v>
      </c>
      <c r="C59" s="746"/>
      <c r="D59" s="746"/>
      <c r="E59" s="746"/>
      <c r="F59" s="746"/>
      <c r="G59" s="746"/>
      <c r="H59" s="746"/>
      <c r="I59" s="746"/>
      <c r="J59" s="544"/>
    </row>
    <row r="60" spans="1:10">
      <c r="A60" s="546"/>
      <c r="B60" s="536"/>
      <c r="C60" s="537"/>
      <c r="D60" s="537"/>
      <c r="E60" s="537"/>
      <c r="F60" s="537"/>
      <c r="G60" s="537"/>
      <c r="H60" s="537"/>
      <c r="I60" s="537"/>
      <c r="J60" s="544"/>
    </row>
    <row r="61" spans="1:10">
      <c r="A61" s="547" t="s">
        <v>474</v>
      </c>
      <c r="B61" s="744" t="s">
        <v>489</v>
      </c>
      <c r="C61" s="744"/>
      <c r="D61" s="744"/>
      <c r="E61" s="744"/>
      <c r="F61" s="744"/>
      <c r="G61" s="744"/>
      <c r="H61" s="744"/>
      <c r="I61" s="744"/>
      <c r="J61" s="544"/>
    </row>
    <row r="62" spans="1:10" ht="20.100000000000001" customHeight="1">
      <c r="A62" s="546"/>
      <c r="B62" s="536"/>
      <c r="C62" s="537"/>
      <c r="D62" s="537"/>
      <c r="E62" s="537"/>
      <c r="F62" s="537"/>
      <c r="G62" s="537"/>
      <c r="H62" s="537"/>
      <c r="I62" s="537"/>
      <c r="J62" s="544"/>
    </row>
    <row r="63" spans="1:10" ht="20.100000000000001" customHeight="1">
      <c r="A63" s="538"/>
      <c r="B63" s="548" t="s">
        <v>490</v>
      </c>
      <c r="C63" s="540"/>
      <c r="D63" s="540"/>
      <c r="E63" s="540"/>
      <c r="F63" s="540"/>
      <c r="G63" s="540"/>
      <c r="H63" s="540"/>
      <c r="I63" s="540"/>
      <c r="J63" s="544"/>
    </row>
    <row r="64" spans="1:10">
      <c r="A64" s="549"/>
      <c r="B64" s="540"/>
      <c r="C64" s="540"/>
      <c r="D64" s="540"/>
      <c r="E64" s="540"/>
      <c r="F64" s="540"/>
      <c r="G64" s="540"/>
      <c r="H64" s="540"/>
      <c r="I64" s="540"/>
      <c r="J64" s="544"/>
    </row>
    <row r="65" spans="1:10" ht="15.6">
      <c r="A65" s="549"/>
      <c r="B65" s="747" t="s">
        <v>491</v>
      </c>
      <c r="C65" s="550" t="s">
        <v>492</v>
      </c>
      <c r="D65" s="748" t="s">
        <v>69</v>
      </c>
      <c r="E65" s="540"/>
      <c r="F65" s="540"/>
      <c r="G65" s="540"/>
      <c r="H65" s="540"/>
      <c r="I65" s="540"/>
      <c r="J65" s="544"/>
    </row>
    <row r="66" spans="1:10" ht="15.6">
      <c r="A66" s="549"/>
      <c r="B66" s="748"/>
      <c r="C66" s="551" t="s">
        <v>493</v>
      </c>
      <c r="D66" s="748"/>
      <c r="E66" s="540"/>
      <c r="F66" s="540"/>
      <c r="G66" s="540"/>
      <c r="H66" s="540"/>
      <c r="I66" s="540"/>
      <c r="J66" s="544"/>
    </row>
    <row r="67" spans="1:10">
      <c r="A67" s="549"/>
      <c r="B67" s="552">
        <v>1</v>
      </c>
      <c r="C67" s="552" t="s">
        <v>494</v>
      </c>
      <c r="D67" s="553">
        <v>2</v>
      </c>
      <c r="E67" s="540"/>
      <c r="F67" s="540"/>
      <c r="G67" s="540"/>
      <c r="H67" s="540"/>
      <c r="I67" s="540"/>
      <c r="J67" s="544"/>
    </row>
    <row r="68" spans="1:10">
      <c r="A68" s="549"/>
      <c r="B68" s="552">
        <v>2</v>
      </c>
      <c r="C68" s="554" t="s">
        <v>495</v>
      </c>
      <c r="D68" s="555">
        <v>1.5</v>
      </c>
      <c r="E68" s="540"/>
      <c r="F68" s="540"/>
      <c r="G68" s="540"/>
      <c r="H68" s="540"/>
      <c r="I68" s="540"/>
      <c r="J68" s="544"/>
    </row>
    <row r="69" spans="1:10">
      <c r="A69" s="549"/>
      <c r="B69" s="552">
        <v>3</v>
      </c>
      <c r="C69" s="333" t="s">
        <v>496</v>
      </c>
      <c r="D69" s="553">
        <v>1</v>
      </c>
      <c r="E69" s="540"/>
      <c r="F69" s="540"/>
      <c r="G69" s="540"/>
      <c r="H69" s="540"/>
      <c r="I69" s="540"/>
      <c r="J69" s="544"/>
    </row>
    <row r="70" spans="1:10">
      <c r="A70" s="549"/>
      <c r="B70" s="552">
        <v>4</v>
      </c>
      <c r="C70" s="333" t="s">
        <v>497</v>
      </c>
      <c r="D70" s="553">
        <v>0.5</v>
      </c>
      <c r="E70" s="540"/>
      <c r="F70" s="540"/>
      <c r="G70" s="540"/>
      <c r="H70" s="540"/>
      <c r="I70" s="540"/>
      <c r="J70" s="544"/>
    </row>
    <row r="71" spans="1:10">
      <c r="A71" s="549"/>
      <c r="B71" s="552">
        <v>5</v>
      </c>
      <c r="C71" s="333" t="s">
        <v>498</v>
      </c>
      <c r="D71" s="555">
        <v>0</v>
      </c>
      <c r="E71" s="527"/>
      <c r="F71" s="540"/>
      <c r="G71" s="540"/>
      <c r="H71" s="540"/>
      <c r="I71" s="540"/>
      <c r="J71" s="544"/>
    </row>
    <row r="72" spans="1:10">
      <c r="A72" s="549"/>
      <c r="B72" s="540" t="s">
        <v>499</v>
      </c>
      <c r="C72" s="540"/>
      <c r="D72" s="540"/>
      <c r="E72" s="540"/>
      <c r="F72" s="540"/>
      <c r="G72" s="540"/>
      <c r="H72" s="540"/>
      <c r="I72" s="540"/>
      <c r="J72" s="544"/>
    </row>
    <row r="73" spans="1:10">
      <c r="A73" s="549"/>
      <c r="B73" s="540" t="s">
        <v>500</v>
      </c>
      <c r="C73" s="540"/>
      <c r="D73" s="540"/>
      <c r="E73" s="540"/>
      <c r="F73" s="540"/>
      <c r="G73" s="540"/>
      <c r="H73" s="540"/>
      <c r="I73" s="540"/>
      <c r="J73" s="544"/>
    </row>
    <row r="74" spans="1:10">
      <c r="A74" s="549"/>
      <c r="B74" s="540"/>
      <c r="C74" s="540"/>
      <c r="D74" s="540"/>
      <c r="E74" s="540"/>
      <c r="F74" s="540"/>
      <c r="G74" s="540"/>
      <c r="H74" s="540"/>
      <c r="I74" s="540"/>
      <c r="J74" s="558"/>
    </row>
    <row r="75" spans="1:10" ht="21.75" customHeight="1">
      <c r="A75" s="549"/>
      <c r="B75" s="548" t="s">
        <v>501</v>
      </c>
      <c r="C75" s="540"/>
      <c r="D75" s="540"/>
      <c r="E75" s="540"/>
      <c r="F75" s="540"/>
      <c r="G75" s="540"/>
      <c r="H75" s="540"/>
      <c r="I75" s="540"/>
      <c r="J75" s="558"/>
    </row>
    <row r="76" spans="1:10" ht="15.6">
      <c r="A76" s="549"/>
      <c r="B76" s="548"/>
      <c r="C76" s="540"/>
      <c r="D76" s="540"/>
      <c r="E76" s="540"/>
      <c r="F76" s="540"/>
      <c r="G76" s="540"/>
      <c r="H76" s="540"/>
      <c r="I76" s="540"/>
      <c r="J76" s="558"/>
    </row>
    <row r="77" spans="1:10" ht="15.6">
      <c r="A77" s="549"/>
      <c r="B77" s="540"/>
      <c r="C77" s="556" t="s">
        <v>71</v>
      </c>
      <c r="D77" s="557">
        <v>1</v>
      </c>
      <c r="E77" s="557">
        <v>2</v>
      </c>
      <c r="F77" s="557">
        <v>3</v>
      </c>
      <c r="G77" s="557">
        <v>4</v>
      </c>
      <c r="H77" s="557">
        <v>5</v>
      </c>
      <c r="I77" s="557">
        <v>6</v>
      </c>
      <c r="J77" s="558"/>
    </row>
    <row r="78" spans="1:10" ht="15.6">
      <c r="A78" s="559"/>
      <c r="B78" s="560"/>
      <c r="C78" s="561" t="s">
        <v>502</v>
      </c>
      <c r="D78" s="562" t="s">
        <v>503</v>
      </c>
      <c r="E78" s="562" t="s">
        <v>504</v>
      </c>
      <c r="F78" s="562" t="s">
        <v>505</v>
      </c>
      <c r="G78" s="562" t="s">
        <v>506</v>
      </c>
      <c r="H78" s="562" t="s">
        <v>507</v>
      </c>
      <c r="I78" s="562" t="s">
        <v>508</v>
      </c>
      <c r="J78" s="558"/>
    </row>
    <row r="79" spans="1:10" ht="15.6">
      <c r="A79" s="549"/>
      <c r="B79" s="563"/>
      <c r="C79" s="564"/>
      <c r="D79" s="748" t="s">
        <v>503</v>
      </c>
      <c r="E79" s="562" t="s">
        <v>509</v>
      </c>
      <c r="F79" s="562" t="s">
        <v>510</v>
      </c>
      <c r="G79" s="562" t="s">
        <v>511</v>
      </c>
      <c r="H79" s="565" t="s">
        <v>512</v>
      </c>
      <c r="I79" s="562" t="s">
        <v>513</v>
      </c>
      <c r="J79" s="558"/>
    </row>
    <row r="80" spans="1:10" ht="15.6">
      <c r="A80" s="549"/>
      <c r="B80" s="566" t="s">
        <v>514</v>
      </c>
      <c r="C80" s="567"/>
      <c r="D80" s="749"/>
      <c r="E80" s="562" t="s">
        <v>515</v>
      </c>
      <c r="F80" s="562" t="s">
        <v>515</v>
      </c>
      <c r="G80" s="562" t="s">
        <v>515</v>
      </c>
      <c r="H80" s="562" t="s">
        <v>515</v>
      </c>
      <c r="I80" s="562" t="s">
        <v>515</v>
      </c>
      <c r="J80" s="558"/>
    </row>
    <row r="81" spans="1:10">
      <c r="A81" s="549"/>
      <c r="B81" s="750" t="s">
        <v>516</v>
      </c>
      <c r="C81" s="751"/>
      <c r="D81" s="568">
        <v>3</v>
      </c>
      <c r="E81" s="568">
        <v>3</v>
      </c>
      <c r="F81" s="568">
        <v>3</v>
      </c>
      <c r="G81" s="568">
        <v>2.5</v>
      </c>
      <c r="H81" s="568">
        <v>1.5</v>
      </c>
      <c r="I81" s="568">
        <v>0</v>
      </c>
      <c r="J81" s="558"/>
    </row>
    <row r="82" spans="1:10">
      <c r="A82" s="549"/>
      <c r="B82" s="750" t="s">
        <v>517</v>
      </c>
      <c r="C82" s="751"/>
      <c r="D82" s="569">
        <v>3</v>
      </c>
      <c r="E82" s="569">
        <v>3</v>
      </c>
      <c r="F82" s="568">
        <v>2.5</v>
      </c>
      <c r="G82" s="568">
        <v>1.5</v>
      </c>
      <c r="H82" s="568">
        <v>1</v>
      </c>
      <c r="I82" s="568">
        <v>0</v>
      </c>
      <c r="J82" s="558"/>
    </row>
    <row r="83" spans="1:10">
      <c r="A83" s="549"/>
      <c r="B83" s="750" t="s">
        <v>518</v>
      </c>
      <c r="C83" s="751"/>
      <c r="D83" s="568">
        <v>3</v>
      </c>
      <c r="E83" s="568">
        <v>2.5</v>
      </c>
      <c r="F83" s="568">
        <v>1.5</v>
      </c>
      <c r="G83" s="568">
        <v>1</v>
      </c>
      <c r="H83" s="568">
        <v>0</v>
      </c>
      <c r="I83" s="568">
        <v>0</v>
      </c>
      <c r="J83" s="544"/>
    </row>
    <row r="84" spans="1:10">
      <c r="A84" s="549"/>
      <c r="B84" s="750" t="s">
        <v>519</v>
      </c>
      <c r="C84" s="751"/>
      <c r="D84" s="568">
        <v>3</v>
      </c>
      <c r="E84" s="568">
        <v>1.5</v>
      </c>
      <c r="F84" s="568">
        <v>1</v>
      </c>
      <c r="G84" s="568">
        <v>0</v>
      </c>
      <c r="H84" s="568">
        <v>0</v>
      </c>
      <c r="I84" s="568">
        <v>0</v>
      </c>
      <c r="J84" s="544"/>
    </row>
    <row r="85" spans="1:10" ht="29.25" customHeight="1">
      <c r="A85" s="549"/>
      <c r="B85" s="750" t="s">
        <v>520</v>
      </c>
      <c r="C85" s="751"/>
      <c r="D85" s="569">
        <v>3</v>
      </c>
      <c r="E85" s="569">
        <v>1</v>
      </c>
      <c r="F85" s="568">
        <v>0</v>
      </c>
      <c r="G85" s="568">
        <v>0</v>
      </c>
      <c r="H85" s="568">
        <v>0</v>
      </c>
      <c r="I85" s="568">
        <v>0</v>
      </c>
    </row>
    <row r="86" spans="1:10" ht="15.6">
      <c r="A86" s="549"/>
      <c r="B86" s="570" t="s">
        <v>521</v>
      </c>
      <c r="C86" s="273"/>
      <c r="D86" s="274"/>
      <c r="E86" s="274"/>
      <c r="F86" s="274"/>
      <c r="G86" s="274"/>
      <c r="H86" s="274"/>
      <c r="I86" s="540"/>
    </row>
    <row r="87" spans="1:10">
      <c r="A87" s="549"/>
      <c r="B87" s="570"/>
      <c r="C87" s="273"/>
      <c r="D87" s="274"/>
      <c r="E87" s="274"/>
      <c r="F87" s="274"/>
      <c r="G87" s="274"/>
      <c r="H87" s="274"/>
      <c r="I87" s="540"/>
    </row>
    <row r="88" spans="1:10">
      <c r="A88" s="532" t="s">
        <v>522</v>
      </c>
      <c r="B88" s="743" t="s">
        <v>523</v>
      </c>
      <c r="C88" s="743"/>
      <c r="D88" s="743"/>
      <c r="E88" s="743"/>
      <c r="F88" s="743"/>
      <c r="G88" s="743"/>
      <c r="H88" s="743"/>
      <c r="I88" s="743"/>
    </row>
    <row r="89" spans="1:10">
      <c r="A89" s="309"/>
      <c r="B89" s="527"/>
      <c r="C89" s="527"/>
      <c r="D89" s="276"/>
      <c r="E89" s="276"/>
      <c r="F89" s="276"/>
      <c r="G89" s="276"/>
      <c r="H89" s="276"/>
      <c r="I89" s="276"/>
    </row>
    <row r="90" spans="1:10" ht="15" customHeight="1">
      <c r="A90" s="309"/>
      <c r="B90" s="734" t="s">
        <v>524</v>
      </c>
      <c r="C90" s="734"/>
      <c r="D90" s="734"/>
      <c r="E90" s="734"/>
      <c r="F90" s="276"/>
      <c r="G90" s="276"/>
      <c r="H90" s="276"/>
      <c r="I90" s="276"/>
    </row>
    <row r="91" spans="1:10" ht="15.6">
      <c r="A91" s="309"/>
      <c r="B91" s="734" t="s">
        <v>525</v>
      </c>
      <c r="C91" s="734"/>
      <c r="D91" s="571" t="s">
        <v>526</v>
      </c>
      <c r="E91" s="571" t="s">
        <v>527</v>
      </c>
      <c r="F91" s="276"/>
      <c r="G91" s="276"/>
      <c r="H91" s="276"/>
      <c r="I91" s="276"/>
    </row>
    <row r="92" spans="1:10" ht="15" customHeight="1">
      <c r="A92" s="309"/>
      <c r="B92" s="720" t="s">
        <v>410</v>
      </c>
      <c r="C92" s="720"/>
      <c r="D92" s="33" t="s">
        <v>363</v>
      </c>
      <c r="E92" s="335" t="s">
        <v>323</v>
      </c>
      <c r="F92" s="276"/>
      <c r="G92" s="276"/>
      <c r="H92" s="276"/>
      <c r="I92" s="276"/>
    </row>
    <row r="93" spans="1:10" ht="15" customHeight="1">
      <c r="A93" s="309"/>
      <c r="B93" s="735" t="s">
        <v>361</v>
      </c>
      <c r="C93" s="735"/>
      <c r="D93" s="33" t="s">
        <v>364</v>
      </c>
      <c r="E93" s="335" t="s">
        <v>324</v>
      </c>
      <c r="F93" s="276"/>
      <c r="G93" s="276"/>
      <c r="H93" s="276"/>
      <c r="I93" s="276"/>
    </row>
    <row r="94" spans="1:10" ht="15" customHeight="1">
      <c r="A94" s="309"/>
      <c r="B94" s="736" t="s">
        <v>362</v>
      </c>
      <c r="C94" s="737"/>
      <c r="D94" s="33" t="s">
        <v>365</v>
      </c>
      <c r="E94" s="335" t="s">
        <v>325</v>
      </c>
      <c r="F94" s="276"/>
      <c r="G94" s="276"/>
      <c r="H94" s="276"/>
      <c r="I94" s="276"/>
    </row>
    <row r="95" spans="1:10">
      <c r="A95" s="309"/>
      <c r="B95" s="735" t="s">
        <v>317</v>
      </c>
      <c r="C95" s="735"/>
      <c r="D95" s="33" t="s">
        <v>366</v>
      </c>
      <c r="E95" s="335" t="s">
        <v>326</v>
      </c>
      <c r="F95" s="276"/>
      <c r="G95" s="276"/>
      <c r="H95" s="276"/>
      <c r="I95" s="276"/>
    </row>
    <row r="96" spans="1:10">
      <c r="A96" s="309"/>
      <c r="B96" s="736" t="s">
        <v>318</v>
      </c>
      <c r="C96" s="737"/>
      <c r="D96" s="33" t="s">
        <v>367</v>
      </c>
      <c r="E96" s="572"/>
      <c r="F96" s="276"/>
      <c r="G96" s="276"/>
      <c r="H96" s="276"/>
      <c r="I96" s="276"/>
    </row>
    <row r="97" spans="1:10">
      <c r="A97" s="309"/>
      <c r="B97" s="736" t="s">
        <v>319</v>
      </c>
      <c r="C97" s="737"/>
      <c r="D97" s="33" t="s">
        <v>368</v>
      </c>
      <c r="E97" s="572"/>
      <c r="F97" s="276"/>
      <c r="G97" s="276"/>
      <c r="H97" s="276"/>
      <c r="I97" s="276"/>
      <c r="J97" s="544"/>
    </row>
    <row r="98" spans="1:10">
      <c r="A98" s="309"/>
      <c r="B98" s="738" t="s">
        <v>320</v>
      </c>
      <c r="C98" s="739"/>
      <c r="D98" s="332" t="s">
        <v>321</v>
      </c>
      <c r="E98" s="573"/>
      <c r="F98" s="276"/>
      <c r="G98" s="276"/>
      <c r="H98" s="276"/>
      <c r="I98" s="276"/>
      <c r="J98" s="544"/>
    </row>
    <row r="99" spans="1:10">
      <c r="A99" s="309"/>
      <c r="B99" s="740"/>
      <c r="C99" s="741"/>
      <c r="D99" s="332" t="s">
        <v>322</v>
      </c>
      <c r="E99" s="573"/>
      <c r="F99" s="276"/>
      <c r="G99" s="276"/>
      <c r="H99" s="276"/>
      <c r="I99" s="276"/>
      <c r="J99" s="544"/>
    </row>
    <row r="100" spans="1:10">
      <c r="A100" s="549"/>
      <c r="B100" s="570"/>
      <c r="C100" s="273"/>
      <c r="D100" s="274"/>
      <c r="E100" s="274"/>
      <c r="F100" s="274"/>
      <c r="G100" s="274"/>
      <c r="H100" s="274"/>
      <c r="I100" s="540"/>
      <c r="J100" s="544"/>
    </row>
    <row r="101" spans="1:10">
      <c r="A101" s="549"/>
      <c r="B101" s="570"/>
      <c r="C101" s="273"/>
      <c r="D101" s="274"/>
      <c r="E101" s="274"/>
      <c r="F101" s="274"/>
      <c r="G101" s="274"/>
      <c r="H101" s="274"/>
      <c r="I101" s="540"/>
      <c r="J101" s="544"/>
    </row>
    <row r="102" spans="1:10">
      <c r="A102" s="549"/>
      <c r="B102" s="570"/>
      <c r="C102" s="273"/>
      <c r="D102" s="274"/>
      <c r="E102" s="274"/>
      <c r="F102" s="274"/>
      <c r="G102" s="274"/>
      <c r="H102" s="274"/>
      <c r="I102" s="540"/>
    </row>
    <row r="103" spans="1:10">
      <c r="A103" s="547" t="s">
        <v>528</v>
      </c>
      <c r="B103" s="742" t="s">
        <v>529</v>
      </c>
      <c r="C103" s="742"/>
      <c r="D103" s="742"/>
      <c r="E103" s="742"/>
      <c r="F103" s="742"/>
      <c r="G103" s="742"/>
      <c r="H103" s="742"/>
      <c r="I103" s="742"/>
    </row>
    <row r="104" spans="1:10">
      <c r="A104" s="549"/>
      <c r="B104" s="574"/>
      <c r="C104" s="574"/>
      <c r="D104" s="574"/>
      <c r="E104" s="574"/>
      <c r="F104" s="574"/>
      <c r="G104" s="574"/>
      <c r="H104" s="574"/>
      <c r="I104" s="574"/>
    </row>
    <row r="105" spans="1:10" ht="15.6">
      <c r="A105" s="559"/>
      <c r="B105" s="575" t="s">
        <v>473</v>
      </c>
      <c r="C105" s="730" t="s">
        <v>530</v>
      </c>
      <c r="D105" s="730"/>
      <c r="E105" s="731" t="s">
        <v>531</v>
      </c>
      <c r="F105" s="732"/>
      <c r="G105" s="733"/>
      <c r="H105" s="574"/>
      <c r="I105" s="527"/>
    </row>
    <row r="106" spans="1:10" ht="61.2" customHeight="1">
      <c r="A106" s="549"/>
      <c r="B106" s="336">
        <v>1</v>
      </c>
      <c r="C106" s="721" t="s">
        <v>532</v>
      </c>
      <c r="D106" s="721"/>
      <c r="E106" s="722" t="s">
        <v>550</v>
      </c>
      <c r="F106" s="723"/>
      <c r="G106" s="724"/>
      <c r="H106" s="574"/>
      <c r="I106" s="527"/>
    </row>
    <row r="107" spans="1:10" ht="354.6" customHeight="1">
      <c r="A107" s="549"/>
      <c r="B107" s="336">
        <v>2</v>
      </c>
      <c r="C107" s="721" t="s">
        <v>553</v>
      </c>
      <c r="D107" s="721"/>
      <c r="E107" s="722" t="s">
        <v>551</v>
      </c>
      <c r="F107" s="723"/>
      <c r="G107" s="724"/>
      <c r="H107" s="574"/>
      <c r="I107" s="527"/>
    </row>
    <row r="108" spans="1:10" ht="319.2" customHeight="1">
      <c r="A108" s="549"/>
      <c r="B108" s="336">
        <v>3</v>
      </c>
      <c r="C108" s="721" t="s">
        <v>555</v>
      </c>
      <c r="D108" s="721"/>
      <c r="E108" s="722" t="s">
        <v>552</v>
      </c>
      <c r="F108" s="723"/>
      <c r="G108" s="724"/>
      <c r="H108" s="574"/>
      <c r="I108" s="527"/>
    </row>
    <row r="109" spans="1:10" ht="409.2" customHeight="1">
      <c r="A109" s="549"/>
      <c r="B109" s="336">
        <v>4</v>
      </c>
      <c r="C109" s="725" t="s">
        <v>556</v>
      </c>
      <c r="D109" s="725"/>
      <c r="E109" s="726" t="s">
        <v>554</v>
      </c>
      <c r="F109" s="723"/>
      <c r="G109" s="724"/>
      <c r="H109" s="574"/>
      <c r="I109" s="527"/>
    </row>
    <row r="110" spans="1:10">
      <c r="A110" s="549"/>
      <c r="B110" s="727" t="s">
        <v>533</v>
      </c>
      <c r="C110" s="727"/>
      <c r="D110" s="727"/>
      <c r="E110" s="727"/>
      <c r="F110" s="727"/>
      <c r="G110" s="727"/>
      <c r="H110" s="574"/>
      <c r="I110" s="527"/>
    </row>
    <row r="111" spans="1:10" ht="15.75" customHeight="1">
      <c r="A111" s="549"/>
      <c r="B111" s="576"/>
      <c r="C111" s="576"/>
      <c r="D111" s="576"/>
      <c r="E111" s="576"/>
      <c r="F111" s="576"/>
      <c r="G111" s="576"/>
      <c r="H111" s="574"/>
      <c r="I111" s="527"/>
    </row>
    <row r="112" spans="1:10">
      <c r="A112" s="543" t="s">
        <v>534</v>
      </c>
      <c r="B112" s="728" t="s">
        <v>535</v>
      </c>
      <c r="C112" s="728"/>
      <c r="D112" s="728"/>
      <c r="E112" s="728"/>
      <c r="F112" s="728"/>
      <c r="G112" s="728"/>
      <c r="H112" s="728"/>
      <c r="I112" s="728"/>
    </row>
    <row r="113" spans="1:10">
      <c r="A113" s="549"/>
      <c r="B113" s="576"/>
      <c r="C113" s="576"/>
      <c r="D113" s="576"/>
      <c r="E113" s="576"/>
      <c r="F113" s="576"/>
      <c r="G113" s="576"/>
      <c r="H113" s="574"/>
      <c r="I113" s="527"/>
    </row>
    <row r="114" spans="1:10" ht="15.6">
      <c r="A114" s="549"/>
      <c r="B114" s="577" t="s">
        <v>536</v>
      </c>
      <c r="C114" s="729" t="s">
        <v>537</v>
      </c>
      <c r="D114" s="729"/>
      <c r="E114" s="578"/>
      <c r="F114" s="576"/>
      <c r="G114" s="576"/>
      <c r="H114" s="574"/>
      <c r="I114" s="527"/>
    </row>
    <row r="115" spans="1:10">
      <c r="A115" s="549"/>
      <c r="B115" s="336">
        <v>1</v>
      </c>
      <c r="C115" s="720" t="s">
        <v>360</v>
      </c>
      <c r="D115" s="720"/>
      <c r="E115" s="576"/>
      <c r="F115" s="576"/>
      <c r="G115" s="576"/>
      <c r="H115" s="574"/>
      <c r="I115" s="527"/>
    </row>
    <row r="116" spans="1:10">
      <c r="A116" s="549"/>
      <c r="B116" s="336">
        <v>2</v>
      </c>
      <c r="C116" s="716" t="s">
        <v>358</v>
      </c>
      <c r="D116" s="716"/>
      <c r="E116" s="576"/>
      <c r="F116" s="576"/>
      <c r="G116" s="576"/>
      <c r="H116" s="574"/>
      <c r="I116" s="527"/>
      <c r="J116" s="544"/>
    </row>
    <row r="117" spans="1:10">
      <c r="A117" s="549"/>
      <c r="B117" s="336">
        <v>3</v>
      </c>
      <c r="C117" s="716" t="s">
        <v>359</v>
      </c>
      <c r="D117" s="716"/>
      <c r="E117" s="576"/>
      <c r="F117" s="576"/>
      <c r="G117" s="576"/>
      <c r="H117" s="574"/>
      <c r="I117" s="527"/>
      <c r="J117" s="544"/>
    </row>
    <row r="118" spans="1:10" ht="17.25" customHeight="1">
      <c r="A118" s="549"/>
      <c r="B118" s="576"/>
      <c r="C118" s="576"/>
      <c r="D118" s="576"/>
      <c r="E118" s="576"/>
      <c r="F118" s="576"/>
      <c r="G118" s="576"/>
      <c r="H118" s="574"/>
      <c r="I118" s="527"/>
      <c r="J118" s="544"/>
    </row>
    <row r="119" spans="1:10" ht="16.5" customHeight="1">
      <c r="A119" s="549"/>
      <c r="B119" s="574"/>
      <c r="C119" s="574"/>
      <c r="D119" s="574"/>
      <c r="E119" s="574"/>
      <c r="F119" s="574"/>
      <c r="G119" s="574"/>
      <c r="H119" s="574"/>
      <c r="I119" s="574"/>
      <c r="J119" s="544"/>
    </row>
    <row r="120" spans="1:10" ht="16.5" customHeight="1">
      <c r="A120" s="542" t="s">
        <v>538</v>
      </c>
      <c r="B120" s="579"/>
      <c r="C120" s="580"/>
      <c r="D120" s="580"/>
      <c r="E120" s="580"/>
      <c r="F120" s="581"/>
      <c r="G120" s="581"/>
      <c r="H120" s="582"/>
      <c r="I120" s="540"/>
      <c r="J120" s="544"/>
    </row>
    <row r="121" spans="1:10">
      <c r="A121" s="583" t="s">
        <v>455</v>
      </c>
      <c r="B121" s="717" t="s">
        <v>539</v>
      </c>
      <c r="C121" s="717"/>
      <c r="D121" s="717"/>
      <c r="E121" s="717"/>
      <c r="F121" s="717"/>
      <c r="G121" s="717"/>
      <c r="H121" s="717"/>
      <c r="I121" s="717"/>
      <c r="J121" s="544"/>
    </row>
    <row r="122" spans="1:10">
      <c r="A122" s="543"/>
      <c r="B122" s="584" t="s">
        <v>540</v>
      </c>
      <c r="C122" s="294" t="s">
        <v>541</v>
      </c>
      <c r="D122" s="294"/>
      <c r="E122" s="585"/>
      <c r="F122" s="585"/>
      <c r="G122" s="585"/>
      <c r="H122" s="585"/>
      <c r="I122" s="585"/>
      <c r="J122" s="544"/>
    </row>
    <row r="123" spans="1:10">
      <c r="A123" s="543"/>
      <c r="B123" s="311" t="s">
        <v>542</v>
      </c>
      <c r="C123" s="275" t="s">
        <v>543</v>
      </c>
      <c r="D123" s="275"/>
      <c r="E123" s="585"/>
      <c r="F123" s="585"/>
      <c r="G123" s="585"/>
      <c r="H123" s="585"/>
      <c r="I123" s="585"/>
      <c r="J123" s="544"/>
    </row>
    <row r="124" spans="1:10">
      <c r="A124" s="545"/>
      <c r="B124" s="311" t="s">
        <v>544</v>
      </c>
      <c r="C124" s="294" t="s">
        <v>545</v>
      </c>
      <c r="D124" s="540"/>
      <c r="E124" s="540"/>
      <c r="F124" s="540"/>
      <c r="G124" s="540"/>
      <c r="H124" s="540"/>
      <c r="I124" s="540"/>
      <c r="J124" s="544"/>
    </row>
    <row r="125" spans="1:10">
      <c r="A125" s="545"/>
      <c r="B125" s="311" t="s">
        <v>546</v>
      </c>
      <c r="C125" s="718" t="s">
        <v>547</v>
      </c>
      <c r="D125" s="718"/>
      <c r="E125" s="718"/>
      <c r="F125" s="540"/>
      <c r="G125" s="540"/>
      <c r="H125" s="540"/>
      <c r="I125" s="540"/>
      <c r="J125" s="544"/>
    </row>
    <row r="126" spans="1:10">
      <c r="A126" s="545"/>
      <c r="B126" s="311" t="s">
        <v>548</v>
      </c>
      <c r="C126" s="719" t="s">
        <v>549</v>
      </c>
      <c r="D126" s="719"/>
      <c r="E126" s="719"/>
      <c r="F126" s="719"/>
      <c r="G126" s="719"/>
      <c r="H126" s="719"/>
      <c r="I126" s="719"/>
      <c r="J126" s="544"/>
    </row>
    <row r="127" spans="1:10" ht="15.6">
      <c r="A127" s="545"/>
      <c r="B127" s="276"/>
      <c r="C127" s="586"/>
      <c r="D127" s="540"/>
      <c r="E127" s="540"/>
      <c r="F127" s="540"/>
      <c r="G127" s="540"/>
      <c r="H127" s="540"/>
      <c r="I127" s="540"/>
    </row>
    <row r="128" spans="1:10">
      <c r="A128" s="587"/>
      <c r="B128" s="588"/>
      <c r="C128" s="558"/>
      <c r="D128" s="558"/>
      <c r="E128" s="558"/>
      <c r="F128" s="558"/>
      <c r="G128" s="589"/>
      <c r="H128" s="589"/>
      <c r="I128" s="558"/>
    </row>
    <row r="129" spans="1:9">
      <c r="A129" s="590"/>
      <c r="B129" s="588"/>
      <c r="C129" s="558"/>
      <c r="D129" s="558"/>
      <c r="E129" s="558"/>
      <c r="F129" s="558"/>
      <c r="G129" s="558"/>
      <c r="H129" s="558"/>
      <c r="I129" s="558"/>
    </row>
  </sheetData>
  <sheetProtection algorithmName="SHA-512" hashValue="tboNxxYTVXPr4CmFPjhZjiaMgIJX3yJk13j/zsIKgyo1RNl82Ix4jeKwNjre38GO4e0ePQDfEPBO8oNDokwKWA==" saltValue="GvFdo+5STROUKiwzgrR/7Q==" spinCount="100000" sheet="1" selectLockedCells="1"/>
  <mergeCells count="80">
    <mergeCell ref="B15:C15"/>
    <mergeCell ref="B6:I6"/>
    <mergeCell ref="B8:I8"/>
    <mergeCell ref="B10:I10"/>
    <mergeCell ref="B12:I12"/>
    <mergeCell ref="B14:C14"/>
    <mergeCell ref="B16:C18"/>
    <mergeCell ref="D16:D18"/>
    <mergeCell ref="F16:F18"/>
    <mergeCell ref="B19:C23"/>
    <mergeCell ref="D19:D23"/>
    <mergeCell ref="F19:F23"/>
    <mergeCell ref="C36:D36"/>
    <mergeCell ref="B24:C25"/>
    <mergeCell ref="D24:D25"/>
    <mergeCell ref="F24:F25"/>
    <mergeCell ref="B27:I27"/>
    <mergeCell ref="C29:D29"/>
    <mergeCell ref="C30:D30"/>
    <mergeCell ref="C31:D31"/>
    <mergeCell ref="C32:D32"/>
    <mergeCell ref="C33:D33"/>
    <mergeCell ref="C34:D34"/>
    <mergeCell ref="C35:D35"/>
    <mergeCell ref="B55:I55"/>
    <mergeCell ref="B38:I38"/>
    <mergeCell ref="D40:E40"/>
    <mergeCell ref="F40:G40"/>
    <mergeCell ref="D41:E41"/>
    <mergeCell ref="F41:G41"/>
    <mergeCell ref="D42:E42"/>
    <mergeCell ref="F42:G42"/>
    <mergeCell ref="D43:E43"/>
    <mergeCell ref="F43:G43"/>
    <mergeCell ref="D44:E44"/>
    <mergeCell ref="F44:G44"/>
    <mergeCell ref="B49:I49"/>
    <mergeCell ref="B53:I53"/>
    <mergeCell ref="B88:I88"/>
    <mergeCell ref="B57:I57"/>
    <mergeCell ref="B59:I59"/>
    <mergeCell ref="B61:I61"/>
    <mergeCell ref="B65:B66"/>
    <mergeCell ref="D65:D66"/>
    <mergeCell ref="D79:D80"/>
    <mergeCell ref="B81:C81"/>
    <mergeCell ref="B82:C82"/>
    <mergeCell ref="B83:C83"/>
    <mergeCell ref="B84:C84"/>
    <mergeCell ref="B85:C85"/>
    <mergeCell ref="C105:D105"/>
    <mergeCell ref="E105:G105"/>
    <mergeCell ref="B90:E90"/>
    <mergeCell ref="B91:C91"/>
    <mergeCell ref="B92:C92"/>
    <mergeCell ref="B93:C93"/>
    <mergeCell ref="B94:C94"/>
    <mergeCell ref="B95:C95"/>
    <mergeCell ref="B96:C96"/>
    <mergeCell ref="B97:C97"/>
    <mergeCell ref="B98:C98"/>
    <mergeCell ref="B99:C99"/>
    <mergeCell ref="B103:I103"/>
    <mergeCell ref="C115:D115"/>
    <mergeCell ref="C106:D106"/>
    <mergeCell ref="E106:G106"/>
    <mergeCell ref="C107:D107"/>
    <mergeCell ref="E107:G107"/>
    <mergeCell ref="C108:D108"/>
    <mergeCell ref="E108:G108"/>
    <mergeCell ref="C109:D109"/>
    <mergeCell ref="E109:G109"/>
    <mergeCell ref="B110:G110"/>
    <mergeCell ref="B112:I112"/>
    <mergeCell ref="C114:D114"/>
    <mergeCell ref="C116:D116"/>
    <mergeCell ref="C117:D117"/>
    <mergeCell ref="B121:I121"/>
    <mergeCell ref="C125:E125"/>
    <mergeCell ref="C126:I126"/>
  </mergeCells>
  <pageMargins left="0.25" right="0.25" top="0.75" bottom="0.75" header="0.3" footer="0.3"/>
  <pageSetup paperSize="8" scale="69" fitToHeight="0" orientation="portrait" r:id="rId1"/>
  <headerFooter>
    <oddFooter>&amp;F</oddFooter>
  </headerFooter>
  <rowBreaks count="2" manualBreakCount="2">
    <brk id="74" max="8" man="1"/>
    <brk id="108"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M298"/>
  <sheetViews>
    <sheetView tabSelected="1" zoomScale="85" zoomScaleNormal="85" zoomScaleSheetLayoutView="100" zoomScalePageLayoutView="70" workbookViewId="0">
      <selection activeCell="A6" sqref="A6:G6"/>
    </sheetView>
  </sheetViews>
  <sheetFormatPr defaultColWidth="9.109375" defaultRowHeight="15"/>
  <cols>
    <col min="1" max="1" width="57.5546875" style="3" customWidth="1"/>
    <col min="2" max="2" width="15" style="3" customWidth="1"/>
    <col min="3" max="3" width="21" style="3" customWidth="1"/>
    <col min="4" max="5" width="15" style="3" customWidth="1"/>
    <col min="6" max="6" width="14.33203125" style="10" customWidth="1"/>
    <col min="7" max="7" width="15.6640625" style="3" customWidth="1"/>
    <col min="8" max="8" width="9.109375" style="3" hidden="1" customWidth="1"/>
    <col min="9" max="9" width="87.5546875" style="3" hidden="1" customWidth="1"/>
    <col min="10" max="10" width="19" style="3" hidden="1" customWidth="1"/>
    <col min="11" max="11" width="43.5546875" style="3" hidden="1" customWidth="1"/>
    <col min="12" max="12" width="43" style="3" hidden="1" customWidth="1"/>
    <col min="13" max="13" width="18.44140625" style="3" hidden="1" customWidth="1"/>
    <col min="14" max="16384" width="9.109375" style="3"/>
  </cols>
  <sheetData>
    <row r="1" spans="1:9" ht="15" customHeight="1">
      <c r="A1" s="797" t="s">
        <v>580</v>
      </c>
      <c r="B1" s="798"/>
      <c r="C1" s="798"/>
      <c r="D1" s="798"/>
      <c r="E1" s="798"/>
      <c r="F1" s="798"/>
      <c r="G1" s="799"/>
      <c r="I1" s="3" t="s">
        <v>40</v>
      </c>
    </row>
    <row r="2" spans="1:9" ht="30" customHeight="1" thickBot="1">
      <c r="A2" s="800"/>
      <c r="B2" s="801"/>
      <c r="C2" s="801"/>
      <c r="D2" s="801"/>
      <c r="E2" s="801"/>
      <c r="F2" s="801"/>
      <c r="G2" s="802"/>
      <c r="I2" s="6" t="s">
        <v>425</v>
      </c>
    </row>
    <row r="3" spans="1:9" s="4" customFormat="1" ht="21.75" customHeight="1" thickBot="1">
      <c r="A3" s="624" t="s">
        <v>32</v>
      </c>
      <c r="B3" s="12"/>
      <c r="C3" s="12"/>
      <c r="D3" s="12"/>
      <c r="E3" s="12"/>
      <c r="F3" s="12"/>
      <c r="G3" s="625"/>
      <c r="I3" s="6" t="s">
        <v>44</v>
      </c>
    </row>
    <row r="4" spans="1:9">
      <c r="A4" s="626"/>
      <c r="B4" s="276"/>
      <c r="C4" s="276"/>
      <c r="D4" s="276"/>
      <c r="E4" s="276"/>
      <c r="F4" s="277"/>
      <c r="G4" s="278"/>
      <c r="I4" s="6" t="s">
        <v>15</v>
      </c>
    </row>
    <row r="5" spans="1:9" ht="15.6">
      <c r="A5" s="627" t="s">
        <v>24</v>
      </c>
      <c r="B5" s="276"/>
      <c r="C5" s="276"/>
      <c r="D5" s="276"/>
      <c r="E5" s="276"/>
      <c r="F5" s="277"/>
      <c r="G5" s="278"/>
      <c r="I5" s="6" t="s">
        <v>16</v>
      </c>
    </row>
    <row r="6" spans="1:9">
      <c r="A6" s="803"/>
      <c r="B6" s="804"/>
      <c r="C6" s="804"/>
      <c r="D6" s="804"/>
      <c r="E6" s="804"/>
      <c r="F6" s="804"/>
      <c r="G6" s="805"/>
      <c r="I6" s="6" t="s">
        <v>424</v>
      </c>
    </row>
    <row r="7" spans="1:9">
      <c r="A7" s="628"/>
      <c r="B7" s="275"/>
      <c r="C7" s="275"/>
      <c r="D7" s="275"/>
      <c r="E7" s="275"/>
      <c r="F7" s="277"/>
      <c r="G7" s="278"/>
      <c r="I7" s="23" t="s">
        <v>423</v>
      </c>
    </row>
    <row r="8" spans="1:9" ht="15.6">
      <c r="A8" s="627" t="s">
        <v>25</v>
      </c>
      <c r="B8" s="276"/>
      <c r="C8" s="276"/>
      <c r="D8" s="276"/>
      <c r="E8" s="276"/>
      <c r="F8" s="277"/>
      <c r="G8" s="278"/>
    </row>
    <row r="9" spans="1:9" ht="78.75" customHeight="1">
      <c r="A9" s="806"/>
      <c r="B9" s="807"/>
      <c r="C9" s="807"/>
      <c r="D9" s="807"/>
      <c r="E9" s="807"/>
      <c r="F9" s="807"/>
      <c r="G9" s="808"/>
    </row>
    <row r="10" spans="1:9" ht="13.5" customHeight="1">
      <c r="A10" s="629"/>
      <c r="B10" s="495"/>
      <c r="C10" s="495"/>
      <c r="D10" s="495"/>
      <c r="E10" s="495"/>
      <c r="F10" s="271"/>
      <c r="G10" s="278"/>
    </row>
    <row r="11" spans="1:9" ht="15.6">
      <c r="A11" s="627" t="s">
        <v>26</v>
      </c>
      <c r="B11" s="276"/>
      <c r="C11" s="276"/>
      <c r="D11" s="276"/>
      <c r="E11" s="276"/>
      <c r="F11" s="277"/>
      <c r="G11" s="278"/>
    </row>
    <row r="12" spans="1:9" ht="29.25" customHeight="1">
      <c r="A12" s="809"/>
      <c r="B12" s="810"/>
      <c r="C12" s="810"/>
      <c r="D12" s="810"/>
      <c r="E12" s="810"/>
      <c r="F12" s="810"/>
      <c r="G12" s="811"/>
    </row>
    <row r="13" spans="1:9">
      <c r="A13" s="626"/>
      <c r="B13" s="276"/>
      <c r="C13" s="276"/>
      <c r="D13" s="276"/>
      <c r="E13" s="276"/>
      <c r="F13" s="277"/>
      <c r="G13" s="278"/>
    </row>
    <row r="14" spans="1:9" ht="15.6">
      <c r="A14" s="627" t="s">
        <v>90</v>
      </c>
      <c r="B14" s="276"/>
      <c r="C14" s="276"/>
      <c r="D14" s="276"/>
      <c r="E14" s="276"/>
      <c r="F14" s="277"/>
      <c r="G14" s="278"/>
    </row>
    <row r="15" spans="1:9">
      <c r="A15" s="626" t="s">
        <v>91</v>
      </c>
      <c r="B15" s="815"/>
      <c r="C15" s="804"/>
      <c r="D15" s="804"/>
      <c r="E15" s="804"/>
      <c r="F15" s="804"/>
      <c r="G15" s="805"/>
    </row>
    <row r="16" spans="1:9">
      <c r="A16" s="626" t="s">
        <v>104</v>
      </c>
      <c r="B16" s="815"/>
      <c r="C16" s="804"/>
      <c r="D16" s="804"/>
      <c r="E16" s="804"/>
      <c r="F16" s="804"/>
      <c r="G16" s="805"/>
    </row>
    <row r="17" spans="1:7">
      <c r="A17" s="626" t="s">
        <v>92</v>
      </c>
      <c r="B17" s="815"/>
      <c r="C17" s="804"/>
      <c r="D17" s="804"/>
      <c r="E17" s="804"/>
      <c r="F17" s="804"/>
      <c r="G17" s="805"/>
    </row>
    <row r="18" spans="1:7" s="23" customFormat="1" ht="51" customHeight="1">
      <c r="A18" s="630" t="s">
        <v>93</v>
      </c>
      <c r="B18" s="816"/>
      <c r="C18" s="817"/>
      <c r="D18" s="817"/>
      <c r="E18" s="817"/>
      <c r="F18" s="817"/>
      <c r="G18" s="818"/>
    </row>
    <row r="19" spans="1:7">
      <c r="A19" s="626" t="s">
        <v>94</v>
      </c>
      <c r="B19" s="819"/>
      <c r="C19" s="804"/>
      <c r="D19" s="804"/>
      <c r="E19" s="804"/>
      <c r="F19" s="804"/>
      <c r="G19" s="805"/>
    </row>
    <row r="20" spans="1:7">
      <c r="A20" s="626" t="s">
        <v>95</v>
      </c>
      <c r="B20" s="815"/>
      <c r="C20" s="804"/>
      <c r="D20" s="804"/>
      <c r="E20" s="804"/>
      <c r="F20" s="804"/>
      <c r="G20" s="805"/>
    </row>
    <row r="21" spans="1:7">
      <c r="A21" s="626" t="s">
        <v>96</v>
      </c>
      <c r="B21" s="815"/>
      <c r="C21" s="804"/>
      <c r="D21" s="804"/>
      <c r="E21" s="804"/>
      <c r="F21" s="804"/>
      <c r="G21" s="805"/>
    </row>
    <row r="22" spans="1:7">
      <c r="A22" s="626"/>
      <c r="B22" s="276"/>
      <c r="C22" s="276"/>
      <c r="D22" s="276"/>
      <c r="E22" s="276"/>
      <c r="F22" s="277"/>
      <c r="G22" s="278"/>
    </row>
    <row r="23" spans="1:7" ht="15.6">
      <c r="A23" s="627" t="s">
        <v>97</v>
      </c>
      <c r="B23" s="276"/>
      <c r="C23" s="276"/>
      <c r="D23" s="276"/>
      <c r="E23" s="276"/>
      <c r="F23" s="277"/>
      <c r="G23" s="278"/>
    </row>
    <row r="24" spans="1:7">
      <c r="A24" s="626" t="s">
        <v>91</v>
      </c>
      <c r="B24" s="815"/>
      <c r="C24" s="804"/>
      <c r="D24" s="804"/>
      <c r="E24" s="804"/>
      <c r="F24" s="804"/>
      <c r="G24" s="805"/>
    </row>
    <row r="25" spans="1:7">
      <c r="A25" s="626" t="s">
        <v>104</v>
      </c>
      <c r="B25" s="815"/>
      <c r="C25" s="804"/>
      <c r="D25" s="804"/>
      <c r="E25" s="804"/>
      <c r="F25" s="804"/>
      <c r="G25" s="805"/>
    </row>
    <row r="26" spans="1:7">
      <c r="A26" s="626" t="s">
        <v>92</v>
      </c>
      <c r="B26" s="815"/>
      <c r="C26" s="804"/>
      <c r="D26" s="804"/>
      <c r="E26" s="804"/>
      <c r="F26" s="804"/>
      <c r="G26" s="805"/>
    </row>
    <row r="27" spans="1:7" s="23" customFormat="1" ht="51" customHeight="1">
      <c r="A27" s="630" t="s">
        <v>93</v>
      </c>
      <c r="B27" s="822"/>
      <c r="C27" s="817"/>
      <c r="D27" s="817"/>
      <c r="E27" s="817"/>
      <c r="F27" s="817"/>
      <c r="G27" s="818"/>
    </row>
    <row r="28" spans="1:7">
      <c r="A28" s="626" t="s">
        <v>94</v>
      </c>
      <c r="B28" s="815"/>
      <c r="C28" s="804"/>
      <c r="D28" s="804"/>
      <c r="E28" s="804"/>
      <c r="F28" s="804"/>
      <c r="G28" s="805"/>
    </row>
    <row r="29" spans="1:7">
      <c r="A29" s="626" t="s">
        <v>95</v>
      </c>
      <c r="B29" s="815"/>
      <c r="C29" s="804"/>
      <c r="D29" s="804"/>
      <c r="E29" s="804"/>
      <c r="F29" s="804"/>
      <c r="G29" s="805"/>
    </row>
    <row r="30" spans="1:7">
      <c r="A30" s="626" t="s">
        <v>96</v>
      </c>
      <c r="B30" s="815"/>
      <c r="C30" s="804"/>
      <c r="D30" s="804"/>
      <c r="E30" s="804"/>
      <c r="F30" s="804"/>
      <c r="G30" s="805"/>
    </row>
    <row r="31" spans="1:7">
      <c r="A31" s="626"/>
      <c r="B31" s="276"/>
      <c r="C31" s="276"/>
      <c r="D31" s="276"/>
      <c r="E31" s="276"/>
      <c r="F31" s="277"/>
      <c r="G31" s="278"/>
    </row>
    <row r="32" spans="1:7" ht="15.6">
      <c r="A32" s="627" t="s">
        <v>557</v>
      </c>
      <c r="B32" s="276"/>
      <c r="C32" s="276"/>
      <c r="D32" s="276"/>
      <c r="E32" s="276"/>
      <c r="F32" s="277"/>
      <c r="G32" s="278"/>
    </row>
    <row r="33" spans="1:9">
      <c r="A33" s="626" t="s">
        <v>91</v>
      </c>
      <c r="B33" s="815"/>
      <c r="C33" s="804"/>
      <c r="D33" s="804"/>
      <c r="E33" s="804"/>
      <c r="F33" s="804"/>
      <c r="G33" s="805"/>
    </row>
    <row r="34" spans="1:9">
      <c r="A34" s="626" t="s">
        <v>104</v>
      </c>
      <c r="B34" s="815"/>
      <c r="C34" s="804"/>
      <c r="D34" s="804"/>
      <c r="E34" s="804"/>
      <c r="F34" s="804"/>
      <c r="G34" s="805"/>
    </row>
    <row r="35" spans="1:9">
      <c r="A35" s="626" t="s">
        <v>92</v>
      </c>
      <c r="B35" s="815"/>
      <c r="C35" s="804"/>
      <c r="D35" s="804"/>
      <c r="E35" s="804"/>
      <c r="F35" s="804"/>
      <c r="G35" s="805"/>
    </row>
    <row r="36" spans="1:9" s="23" customFormat="1" ht="51" customHeight="1">
      <c r="A36" s="630" t="s">
        <v>93</v>
      </c>
      <c r="B36" s="822"/>
      <c r="C36" s="817"/>
      <c r="D36" s="817"/>
      <c r="E36" s="817"/>
      <c r="F36" s="817"/>
      <c r="G36" s="818"/>
    </row>
    <row r="37" spans="1:9">
      <c r="A37" s="626" t="s">
        <v>94</v>
      </c>
      <c r="B37" s="815"/>
      <c r="C37" s="804"/>
      <c r="D37" s="804"/>
      <c r="E37" s="804"/>
      <c r="F37" s="804"/>
      <c r="G37" s="805"/>
    </row>
    <row r="38" spans="1:9">
      <c r="A38" s="626" t="s">
        <v>95</v>
      </c>
      <c r="B38" s="815"/>
      <c r="C38" s="804"/>
      <c r="D38" s="804"/>
      <c r="E38" s="804"/>
      <c r="F38" s="804"/>
      <c r="G38" s="805"/>
    </row>
    <row r="39" spans="1:9">
      <c r="A39" s="626" t="s">
        <v>96</v>
      </c>
      <c r="B39" s="815"/>
      <c r="C39" s="804"/>
      <c r="D39" s="804"/>
      <c r="E39" s="804"/>
      <c r="F39" s="804"/>
      <c r="G39" s="805"/>
    </row>
    <row r="40" spans="1:9">
      <c r="A40" s="626"/>
      <c r="B40" s="276"/>
      <c r="C40" s="276"/>
      <c r="D40" s="276"/>
      <c r="E40" s="276"/>
      <c r="F40" s="277"/>
      <c r="G40" s="278"/>
    </row>
    <row r="41" spans="1:9" ht="15.6">
      <c r="A41" s="627" t="s">
        <v>558</v>
      </c>
      <c r="B41" s="276"/>
      <c r="C41" s="276"/>
      <c r="D41" s="276"/>
      <c r="E41" s="276"/>
      <c r="F41" s="277"/>
      <c r="G41" s="278"/>
    </row>
    <row r="42" spans="1:9">
      <c r="A42" s="626" t="s">
        <v>91</v>
      </c>
      <c r="B42" s="815"/>
      <c r="C42" s="804"/>
      <c r="D42" s="804"/>
      <c r="E42" s="804"/>
      <c r="F42" s="804"/>
      <c r="G42" s="805"/>
    </row>
    <row r="43" spans="1:9">
      <c r="A43" s="626" t="s">
        <v>104</v>
      </c>
      <c r="B43" s="815"/>
      <c r="C43" s="804"/>
      <c r="D43" s="804"/>
      <c r="E43" s="804"/>
      <c r="F43" s="804"/>
      <c r="G43" s="805"/>
    </row>
    <row r="44" spans="1:9">
      <c r="A44" s="626" t="s">
        <v>92</v>
      </c>
      <c r="B44" s="815"/>
      <c r="C44" s="804"/>
      <c r="D44" s="804"/>
      <c r="E44" s="804"/>
      <c r="F44" s="804"/>
      <c r="G44" s="805"/>
    </row>
    <row r="45" spans="1:9" ht="51" customHeight="1">
      <c r="A45" s="630" t="s">
        <v>93</v>
      </c>
      <c r="B45" s="822"/>
      <c r="C45" s="817"/>
      <c r="D45" s="817"/>
      <c r="E45" s="817"/>
      <c r="F45" s="817"/>
      <c r="G45" s="818"/>
    </row>
    <row r="46" spans="1:9">
      <c r="A46" s="626" t="s">
        <v>94</v>
      </c>
      <c r="B46" s="815"/>
      <c r="C46" s="804"/>
      <c r="D46" s="804"/>
      <c r="E46" s="804"/>
      <c r="F46" s="804"/>
      <c r="G46" s="805"/>
    </row>
    <row r="47" spans="1:9">
      <c r="A47" s="626" t="s">
        <v>95</v>
      </c>
      <c r="B47" s="815"/>
      <c r="C47" s="804"/>
      <c r="D47" s="804"/>
      <c r="E47" s="804"/>
      <c r="F47" s="804"/>
      <c r="G47" s="805"/>
      <c r="I47" s="3" t="s">
        <v>573</v>
      </c>
    </row>
    <row r="48" spans="1:9">
      <c r="A48" s="631" t="s">
        <v>96</v>
      </c>
      <c r="B48" s="815"/>
      <c r="C48" s="804"/>
      <c r="D48" s="804"/>
      <c r="E48" s="804"/>
      <c r="F48" s="804"/>
      <c r="G48" s="805"/>
      <c r="I48" s="3" t="s">
        <v>576</v>
      </c>
    </row>
    <row r="49" spans="1:10">
      <c r="A49" s="632"/>
      <c r="B49" s="616"/>
      <c r="C49" s="616"/>
      <c r="D49" s="616"/>
      <c r="E49" s="616"/>
      <c r="F49" s="617"/>
      <c r="G49" s="633"/>
    </row>
    <row r="50" spans="1:10" ht="15.6">
      <c r="A50" s="627" t="s">
        <v>31</v>
      </c>
      <c r="B50" s="276"/>
      <c r="C50" s="276"/>
      <c r="D50" s="276"/>
      <c r="E50" s="276"/>
      <c r="F50" s="277"/>
      <c r="G50" s="634" t="s">
        <v>560</v>
      </c>
      <c r="I50" s="4" t="s">
        <v>577</v>
      </c>
      <c r="J50" s="4" t="s">
        <v>573</v>
      </c>
    </row>
    <row r="51" spans="1:10" ht="35.4" customHeight="1">
      <c r="A51" s="832" t="s">
        <v>559</v>
      </c>
      <c r="B51" s="833"/>
      <c r="C51" s="833"/>
      <c r="D51" s="833"/>
      <c r="E51" s="833"/>
      <c r="F51" s="833"/>
      <c r="G51" s="635"/>
      <c r="I51" s="593" t="s">
        <v>562</v>
      </c>
      <c r="J51" s="509" t="s">
        <v>566</v>
      </c>
    </row>
    <row r="52" spans="1:10" ht="50.4" customHeight="1">
      <c r="A52" s="829" t="s">
        <v>579</v>
      </c>
      <c r="B52" s="830"/>
      <c r="C52" s="830"/>
      <c r="D52" s="830"/>
      <c r="E52" s="830"/>
      <c r="F52" s="830"/>
      <c r="G52" s="635"/>
      <c r="I52" s="593" t="s">
        <v>561</v>
      </c>
      <c r="J52" s="509" t="s">
        <v>566</v>
      </c>
    </row>
    <row r="53" spans="1:10" ht="34.950000000000003" customHeight="1">
      <c r="A53" s="829" t="s">
        <v>578</v>
      </c>
      <c r="B53" s="830"/>
      <c r="C53" s="830"/>
      <c r="D53" s="830"/>
      <c r="E53" s="830"/>
      <c r="F53" s="831"/>
      <c r="G53" s="825" t="s">
        <v>573</v>
      </c>
      <c r="I53" s="593" t="s">
        <v>563</v>
      </c>
      <c r="J53" s="509" t="s">
        <v>567</v>
      </c>
    </row>
    <row r="54" spans="1:10" ht="50.4" customHeight="1">
      <c r="A54" s="827" t="s">
        <v>577</v>
      </c>
      <c r="B54" s="828"/>
      <c r="C54" s="828"/>
      <c r="D54" s="828"/>
      <c r="E54" s="828"/>
      <c r="F54" s="615" t="str">
        <f>VLOOKUP(A54,I50:J57,2,FALSE)</f>
        <v xml:space="preserve"> </v>
      </c>
      <c r="G54" s="826"/>
      <c r="I54" s="593" t="s">
        <v>564</v>
      </c>
      <c r="J54" s="509" t="s">
        <v>568</v>
      </c>
    </row>
    <row r="55" spans="1:10" ht="16.2" customHeight="1">
      <c r="A55" s="632"/>
      <c r="B55" s="616"/>
      <c r="C55" s="616"/>
      <c r="D55" s="616"/>
      <c r="E55" s="616"/>
      <c r="F55" s="617"/>
      <c r="G55" s="633"/>
      <c r="I55" s="593" t="s">
        <v>565</v>
      </c>
      <c r="J55" s="509" t="s">
        <v>567</v>
      </c>
    </row>
    <row r="56" spans="1:10" ht="16.2" customHeight="1">
      <c r="A56" s="812" t="s">
        <v>70</v>
      </c>
      <c r="B56" s="813"/>
      <c r="C56" s="813"/>
      <c r="D56" s="813"/>
      <c r="E56" s="813"/>
      <c r="F56" s="813"/>
      <c r="G56" s="814"/>
      <c r="I56" s="593" t="s">
        <v>570</v>
      </c>
      <c r="J56" s="509" t="s">
        <v>569</v>
      </c>
    </row>
    <row r="57" spans="1:10" ht="18" customHeight="1">
      <c r="A57" s="636"/>
      <c r="B57" s="622"/>
      <c r="C57" s="622"/>
      <c r="D57" s="622"/>
      <c r="E57" s="622"/>
      <c r="F57" s="279"/>
      <c r="G57" s="278"/>
      <c r="I57" s="593" t="s">
        <v>571</v>
      </c>
      <c r="J57" s="509" t="s">
        <v>572</v>
      </c>
    </row>
    <row r="58" spans="1:10" ht="15.6">
      <c r="A58" s="821" t="s">
        <v>105</v>
      </c>
      <c r="B58" s="276"/>
      <c r="C58" s="280" t="s">
        <v>27</v>
      </c>
      <c r="D58" s="276"/>
      <c r="E58" s="280" t="s">
        <v>28</v>
      </c>
      <c r="F58" s="277"/>
      <c r="G58" s="278"/>
    </row>
    <row r="59" spans="1:10" ht="15.6">
      <c r="A59" s="821"/>
      <c r="B59" s="276"/>
      <c r="C59" s="280"/>
      <c r="D59" s="276"/>
      <c r="E59" s="280"/>
      <c r="F59" s="277"/>
      <c r="G59" s="278"/>
    </row>
    <row r="60" spans="1:10" ht="15.6">
      <c r="A60" s="637" t="s">
        <v>40</v>
      </c>
      <c r="B60" s="276"/>
      <c r="C60" s="595"/>
      <c r="D60" s="276" t="s">
        <v>33</v>
      </c>
      <c r="E60" s="595"/>
      <c r="F60" s="275" t="s">
        <v>33</v>
      </c>
      <c r="G60" s="278"/>
    </row>
    <row r="61" spans="1:10" ht="15.6">
      <c r="A61" s="637" t="s">
        <v>40</v>
      </c>
      <c r="B61" s="276"/>
      <c r="C61" s="595"/>
      <c r="D61" s="276" t="s">
        <v>33</v>
      </c>
      <c r="E61" s="595"/>
      <c r="F61" s="275" t="s">
        <v>33</v>
      </c>
      <c r="G61" s="278"/>
    </row>
    <row r="62" spans="1:10" ht="15.6">
      <c r="A62" s="637" t="s">
        <v>40</v>
      </c>
      <c r="B62" s="276"/>
      <c r="C62" s="595"/>
      <c r="D62" s="276" t="s">
        <v>33</v>
      </c>
      <c r="E62" s="595"/>
      <c r="F62" s="275" t="s">
        <v>33</v>
      </c>
      <c r="G62" s="278"/>
    </row>
    <row r="63" spans="1:10" ht="15.6">
      <c r="A63" s="637" t="s">
        <v>40</v>
      </c>
      <c r="B63" s="276"/>
      <c r="C63" s="595"/>
      <c r="D63" s="276" t="s">
        <v>33</v>
      </c>
      <c r="E63" s="595"/>
      <c r="F63" s="275" t="s">
        <v>33</v>
      </c>
      <c r="G63" s="278"/>
    </row>
    <row r="64" spans="1:10" ht="15.6">
      <c r="A64" s="627" t="s">
        <v>29</v>
      </c>
      <c r="B64" s="276"/>
      <c r="C64" s="281">
        <f>SUM(C60:C63)</f>
        <v>0</v>
      </c>
      <c r="D64" s="276" t="s">
        <v>33</v>
      </c>
      <c r="E64" s="281">
        <f>SUM(E60:E63)</f>
        <v>0</v>
      </c>
      <c r="F64" s="275" t="s">
        <v>33</v>
      </c>
      <c r="G64" s="278"/>
    </row>
    <row r="65" spans="1:7" ht="15.6">
      <c r="A65" s="627" t="s">
        <v>30</v>
      </c>
      <c r="B65" s="276"/>
      <c r="C65" s="281">
        <f>SUM(C64+E64)</f>
        <v>0</v>
      </c>
      <c r="D65" s="276" t="s">
        <v>33</v>
      </c>
      <c r="E65" s="276"/>
      <c r="F65" s="277"/>
      <c r="G65" s="278"/>
    </row>
    <row r="66" spans="1:7">
      <c r="A66" s="626"/>
      <c r="B66" s="276"/>
      <c r="C66" s="276"/>
      <c r="D66" s="276"/>
      <c r="E66" s="276"/>
      <c r="F66" s="277"/>
      <c r="G66" s="278"/>
    </row>
    <row r="67" spans="1:7" ht="15.6">
      <c r="A67" s="638" t="s">
        <v>106</v>
      </c>
      <c r="B67" s="276"/>
      <c r="C67" s="276"/>
      <c r="D67" s="276"/>
      <c r="E67" s="276"/>
      <c r="F67" s="277"/>
      <c r="G67" s="278"/>
    </row>
    <row r="68" spans="1:7">
      <c r="A68" s="626"/>
      <c r="B68" s="276"/>
      <c r="C68" s="276"/>
      <c r="D68" s="276"/>
      <c r="E68" s="276"/>
      <c r="F68" s="277"/>
      <c r="G68" s="278"/>
    </row>
    <row r="69" spans="1:7" ht="15.6">
      <c r="A69" s="627" t="s">
        <v>31</v>
      </c>
      <c r="B69" s="276"/>
      <c r="C69" s="276"/>
      <c r="D69" s="276"/>
      <c r="E69" s="276"/>
      <c r="F69" s="277"/>
      <c r="G69" s="357" t="s">
        <v>560</v>
      </c>
    </row>
    <row r="70" spans="1:7" s="261" customFormat="1" ht="30.75" customHeight="1">
      <c r="A70" s="795" t="s">
        <v>600</v>
      </c>
      <c r="B70" s="796"/>
      <c r="C70" s="796"/>
      <c r="D70" s="796"/>
      <c r="E70" s="796"/>
      <c r="F70" s="796"/>
      <c r="G70" s="639"/>
    </row>
    <row r="71" spans="1:7" s="261" customFormat="1" ht="34.5" customHeight="1">
      <c r="A71" s="780" t="s">
        <v>376</v>
      </c>
      <c r="B71" s="781"/>
      <c r="C71" s="781"/>
      <c r="D71" s="781"/>
      <c r="E71" s="781"/>
      <c r="F71" s="782"/>
      <c r="G71" s="639"/>
    </row>
    <row r="72" spans="1:7" s="261" customFormat="1" ht="29.25" customHeight="1">
      <c r="A72" s="780" t="s">
        <v>377</v>
      </c>
      <c r="B72" s="781"/>
      <c r="C72" s="781"/>
      <c r="D72" s="781"/>
      <c r="E72" s="781"/>
      <c r="F72" s="782"/>
      <c r="G72" s="639"/>
    </row>
    <row r="73" spans="1:7" s="262" customFormat="1" ht="15.6" thickBot="1">
      <c r="A73" s="640"/>
      <c r="B73" s="282"/>
      <c r="C73" s="282"/>
      <c r="D73" s="282"/>
      <c r="E73" s="282"/>
      <c r="F73" s="271"/>
      <c r="G73" s="641"/>
    </row>
    <row r="74" spans="1:7" s="4" customFormat="1" ht="21.75" customHeight="1" thickBot="1">
      <c r="A74" s="624" t="s">
        <v>581</v>
      </c>
      <c r="B74" s="13"/>
      <c r="C74" s="13"/>
      <c r="D74" s="13"/>
      <c r="E74" s="13"/>
      <c r="F74" s="13"/>
      <c r="G74" s="642"/>
    </row>
    <row r="75" spans="1:7">
      <c r="A75" s="626"/>
      <c r="B75" s="276"/>
      <c r="C75" s="276"/>
      <c r="D75" s="276"/>
      <c r="E75" s="276"/>
      <c r="F75" s="277"/>
      <c r="G75" s="278"/>
    </row>
    <row r="76" spans="1:7" ht="87.75" customHeight="1">
      <c r="A76" s="643" t="s">
        <v>34</v>
      </c>
      <c r="B76" s="341" t="s">
        <v>39</v>
      </c>
      <c r="C76" s="341" t="s">
        <v>54</v>
      </c>
      <c r="D76" s="341" t="s">
        <v>80</v>
      </c>
      <c r="E76" s="341" t="s">
        <v>81</v>
      </c>
      <c r="F76" s="341" t="s">
        <v>53</v>
      </c>
      <c r="G76" s="644" t="s">
        <v>82</v>
      </c>
    </row>
    <row r="77" spans="1:7">
      <c r="A77" s="645"/>
      <c r="B77" s="283">
        <f>'Block 1'!F56</f>
        <v>0</v>
      </c>
      <c r="C77" s="284">
        <f>IFERROR(B77/$B$87,0)</f>
        <v>0</v>
      </c>
      <c r="D77" s="283">
        <f>'Block 1'!F115</f>
        <v>0</v>
      </c>
      <c r="E77" s="284">
        <f>IFERROR(D77/$D$87,0)</f>
        <v>0</v>
      </c>
      <c r="F77" s="283">
        <f>IFERROR('Block 1'!H236,0)</f>
        <v>0</v>
      </c>
      <c r="G77" s="285">
        <f>IFERROR(C77*F77,0)</f>
        <v>0</v>
      </c>
    </row>
    <row r="78" spans="1:7">
      <c r="A78" s="645"/>
      <c r="B78" s="283">
        <f>'Block 2'!F56</f>
        <v>0</v>
      </c>
      <c r="C78" s="284">
        <f t="shared" ref="C78:C82" si="0">IFERROR(B78/$B$87,0)</f>
        <v>0</v>
      </c>
      <c r="D78" s="283">
        <f>'Block 2'!F115</f>
        <v>0</v>
      </c>
      <c r="E78" s="284">
        <f t="shared" ref="E78:E86" si="1">IFERROR(D78/$D$87,0)</f>
        <v>0</v>
      </c>
      <c r="F78" s="283">
        <f>IFERROR('Block 2'!H236,0)</f>
        <v>0</v>
      </c>
      <c r="G78" s="285">
        <f>IFERROR(C78*F78,0)</f>
        <v>0</v>
      </c>
    </row>
    <row r="79" spans="1:7">
      <c r="A79" s="645"/>
      <c r="B79" s="283">
        <f>'Block 3'!F56</f>
        <v>0</v>
      </c>
      <c r="C79" s="284">
        <f t="shared" si="0"/>
        <v>0</v>
      </c>
      <c r="D79" s="283">
        <f>'Block 3'!F115</f>
        <v>0</v>
      </c>
      <c r="E79" s="284">
        <f t="shared" si="1"/>
        <v>0</v>
      </c>
      <c r="F79" s="283">
        <f>IFERROR('Block 3'!H236,0)</f>
        <v>0</v>
      </c>
      <c r="G79" s="285">
        <f>IFERROR(C79*F79,0)</f>
        <v>0</v>
      </c>
    </row>
    <row r="80" spans="1:7">
      <c r="A80" s="645"/>
      <c r="B80" s="283">
        <f>'Block 4'!F56</f>
        <v>0</v>
      </c>
      <c r="C80" s="284">
        <f t="shared" si="0"/>
        <v>0</v>
      </c>
      <c r="D80" s="283">
        <f>'Block 4'!F115</f>
        <v>0</v>
      </c>
      <c r="E80" s="284">
        <f t="shared" si="1"/>
        <v>0</v>
      </c>
      <c r="F80" s="283">
        <f>IFERROR('Block 4'!H236,0)</f>
        <v>0</v>
      </c>
      <c r="G80" s="285">
        <f t="shared" ref="G80" si="2">IFERROR(C80*F80,0)</f>
        <v>0</v>
      </c>
    </row>
    <row r="81" spans="1:7">
      <c r="A81" s="645"/>
      <c r="B81" s="283">
        <f>'Block 5'!F56</f>
        <v>0</v>
      </c>
      <c r="C81" s="284">
        <f t="shared" si="0"/>
        <v>0</v>
      </c>
      <c r="D81" s="283">
        <f>'Block 5'!F115</f>
        <v>0</v>
      </c>
      <c r="E81" s="284">
        <f>IFERROR(D81/$D$87,0)</f>
        <v>0</v>
      </c>
      <c r="F81" s="283">
        <f>IFERROR('Block 5'!H236,0)</f>
        <v>0</v>
      </c>
      <c r="G81" s="285">
        <f t="shared" ref="G81:G86" si="3">IFERROR(C81*F81,0)</f>
        <v>0</v>
      </c>
    </row>
    <row r="82" spans="1:7">
      <c r="A82" s="645"/>
      <c r="B82" s="283">
        <f>'Block 6'!F56</f>
        <v>0</v>
      </c>
      <c r="C82" s="284">
        <f t="shared" si="0"/>
        <v>0</v>
      </c>
      <c r="D82" s="283">
        <f>'Block 6'!F115</f>
        <v>0</v>
      </c>
      <c r="E82" s="284">
        <f t="shared" si="1"/>
        <v>0</v>
      </c>
      <c r="F82" s="283">
        <f>IFERROR('Block 6'!H236,0)</f>
        <v>0</v>
      </c>
      <c r="G82" s="285">
        <f>IFERROR(C82*F82,0)</f>
        <v>0</v>
      </c>
    </row>
    <row r="83" spans="1:7">
      <c r="A83" s="645"/>
      <c r="B83" s="283">
        <f>'Block 7'!F56</f>
        <v>0</v>
      </c>
      <c r="C83" s="284">
        <f t="shared" ref="C83:C85" si="4">IFERROR(B83/$B$87,0)</f>
        <v>0</v>
      </c>
      <c r="D83" s="283">
        <f>'Block 7'!F115</f>
        <v>0</v>
      </c>
      <c r="E83" s="284">
        <f t="shared" si="1"/>
        <v>0</v>
      </c>
      <c r="F83" s="283">
        <f>IFERROR('Block 7'!H236,0)</f>
        <v>0</v>
      </c>
      <c r="G83" s="285">
        <f t="shared" si="3"/>
        <v>0</v>
      </c>
    </row>
    <row r="84" spans="1:7">
      <c r="A84" s="645"/>
      <c r="B84" s="283">
        <f>'Block 8'!F56</f>
        <v>0</v>
      </c>
      <c r="C84" s="284">
        <f>IFERROR(B84/$B$87,0)</f>
        <v>0</v>
      </c>
      <c r="D84" s="283">
        <f>'Block 8'!F115</f>
        <v>0</v>
      </c>
      <c r="E84" s="284">
        <f t="shared" si="1"/>
        <v>0</v>
      </c>
      <c r="F84" s="283">
        <f>IFERROR('Block 8'!H236,0)</f>
        <v>0</v>
      </c>
      <c r="G84" s="285">
        <f t="shared" si="3"/>
        <v>0</v>
      </c>
    </row>
    <row r="85" spans="1:7">
      <c r="A85" s="645"/>
      <c r="B85" s="283">
        <f>'Block 9'!F56</f>
        <v>0</v>
      </c>
      <c r="C85" s="284">
        <f t="shared" si="4"/>
        <v>0</v>
      </c>
      <c r="D85" s="283">
        <f>'Block 9'!F115</f>
        <v>0</v>
      </c>
      <c r="E85" s="284">
        <f t="shared" si="1"/>
        <v>0</v>
      </c>
      <c r="F85" s="283">
        <f>IFERROR('Block 9'!H236,0)</f>
        <v>0</v>
      </c>
      <c r="G85" s="285">
        <f t="shared" si="3"/>
        <v>0</v>
      </c>
    </row>
    <row r="86" spans="1:7">
      <c r="A86" s="645"/>
      <c r="B86" s="283">
        <f>'Block 10'!F56</f>
        <v>0</v>
      </c>
      <c r="C86" s="284">
        <f>IFERROR(B86/$B$87,0)</f>
        <v>0</v>
      </c>
      <c r="D86" s="283">
        <f>'Block 10'!F115</f>
        <v>0</v>
      </c>
      <c r="E86" s="284">
        <f t="shared" si="1"/>
        <v>0</v>
      </c>
      <c r="F86" s="283">
        <f>IFERROR('Block 10'!H236,0)</f>
        <v>0</v>
      </c>
      <c r="G86" s="285">
        <f t="shared" si="3"/>
        <v>0</v>
      </c>
    </row>
    <row r="87" spans="1:7" ht="15.6">
      <c r="A87" s="646" t="s">
        <v>35</v>
      </c>
      <c r="B87" s="286">
        <f>SUM(B77:B86)</f>
        <v>0</v>
      </c>
      <c r="C87" s="287">
        <f>SUM(C77:C86)</f>
        <v>0</v>
      </c>
      <c r="D87" s="286">
        <f>SUM(D77:D86)</f>
        <v>0</v>
      </c>
      <c r="E87" s="287">
        <f>SUM(E77:E86)</f>
        <v>0</v>
      </c>
      <c r="F87" s="281"/>
      <c r="G87" s="647">
        <f>ROUND(SUM(G77:G86),0)</f>
        <v>0</v>
      </c>
    </row>
    <row r="88" spans="1:7" ht="15.6">
      <c r="A88" s="648"/>
      <c r="B88" s="591"/>
      <c r="C88" s="592"/>
      <c r="D88" s="591"/>
      <c r="E88" s="592"/>
      <c r="F88" s="306" t="s">
        <v>574</v>
      </c>
      <c r="G88" s="647">
        <f>IFERROR(SUM((C60/C65*IF(C65&gt;=25000,VLOOKUP(A60,'Min B-Score'!A4:C12,3,FALSE),VLOOKUP(A60,'Min B-Score'!A4:C12,2,FALSE)))+(C61/C65*IF(C65&gt;=25000,VLOOKUP(A61,'Min B-Score'!A4:C12,3,FALSE),VLOOKUP(A61,'Min B-Score'!A4:C12,2,FALSE)))+(C62/C65*IF(C65&gt;=25000,VLOOKUP(A62,'Min B-Score'!A4:C12,3,FALSE),VLOOKUP(A62,'Min B-Score'!A4:C12,2,FALSE)))+(C63/C65*IF(C65&gt;=25000,VLOOKUP(A63,'Min B-Score'!A4:C12,3,FALSE),VLOOKUP(A63,'Min B-Score'!A4:C12,2,FALSE)))+(E64/C65)*'Min B-Score'!B11),0)</f>
        <v>0</v>
      </c>
    </row>
    <row r="89" spans="1:7" ht="15.6" thickBot="1">
      <c r="A89" s="649"/>
      <c r="B89" s="288"/>
      <c r="C89" s="276"/>
      <c r="D89" s="276"/>
      <c r="E89" s="276"/>
      <c r="F89" s="277"/>
      <c r="G89" s="289"/>
    </row>
    <row r="90" spans="1:7" ht="16.2" hidden="1" thickBot="1">
      <c r="A90" s="650" t="s">
        <v>102</v>
      </c>
      <c r="B90" s="331" t="s">
        <v>110</v>
      </c>
      <c r="C90" s="783" t="s">
        <v>114</v>
      </c>
      <c r="D90" s="783"/>
      <c r="E90" s="331" t="s">
        <v>19</v>
      </c>
      <c r="F90" s="290" t="s">
        <v>111</v>
      </c>
      <c r="G90" s="289"/>
    </row>
    <row r="91" spans="1:7" ht="15.6" hidden="1" thickBot="1">
      <c r="A91" s="651" t="s">
        <v>98</v>
      </c>
      <c r="B91" s="291">
        <f>IFERROR('Block 1'!H56*C77+'Block 2'!H56*C78+'Block 3'!H56*C79+'Block 4'!H56*C80+'Block 5'!H56*C81+'Block 6'!H56*C82+'Block 7'!H56*C83+'Block 8'!H56*C84+'Block 9'!H56*C85+'Block 10'!H56*C86,0)</f>
        <v>0</v>
      </c>
      <c r="C91" s="784">
        <f>IFERROR('Block 1'!H82*C77+'Block 2'!H82*C78+'Block 3'!H82*C79+'Block 4'!H82*C80+'Block 5'!H82*C81+'Block 6'!H82*C82+'Block 7'!H82*C83+'Block 8'!H82*C84+'Block 9'!H82*C85+'Block 10'!H82*C86,0)</f>
        <v>0</v>
      </c>
      <c r="D91" s="785"/>
      <c r="E91" s="291">
        <f>SUM(B91:D91)</f>
        <v>0</v>
      </c>
      <c r="F91" s="291">
        <f>IFERROR('Block 1'!H84*C77+'Block 2'!H84*C78+'Block 3'!H84*C79+'Block 4'!H84*C80+'Block 5'!H84*C81+'Block 6'!H84*C82+'Block 7'!H84*C83+'Block 8'!H84*C84+'Block 9'!H84*C85+'Block 10'!H84*C86,0)</f>
        <v>0</v>
      </c>
      <c r="G91" s="289"/>
    </row>
    <row r="92" spans="1:7" ht="15.6" hidden="1" thickBot="1">
      <c r="A92" s="651" t="s">
        <v>99</v>
      </c>
      <c r="B92" s="291">
        <f>IFERROR((('Block 1'!H115+'Block 1'!H138)*C77+('Block 2'!H115+'Block 2'!H138)*C78+('Block 3'!H115+'Block 3'!H138)*C79+('Block 4'!H115+'Block 4'!H138)*C80+('Block 5'!H115+'Block 5'!H138)*C81+('Block 6'!H115+'Block 6'!H138)*C82+('Block 7'!H115+'Block 7'!H138)*C83+('Block 8'!H115+'Block 8'!H138)*C84+('Block 9'!H115+'Block 9'!H138)*C85+('Block 10'!H115+'Block 10'!H138)*C86),0)</f>
        <v>0</v>
      </c>
      <c r="C92" s="784">
        <f>IFERROR((('Block 1'!H173+'Block 1'!H181)*C77+('Block 2'!H173+'Block 2'!H181)*C78+('Block 3'!H173+'Block 3'!H181)*C79+('Block 4'!H173+'Block 4'!H181)*C80+('Block 5'!H173+'Block 5'!H181)*C81+('Block 6'!H173+'Block 6'!H181)*C82+('Block 7'!H173+'Block 7'!H181)*C83+('Block 8'!H173+'Block 8'!H181)*C84+('Block 9'!H173+'Block 9'!H181)*C85+('Block 10'!H173+'Block 10'!H181)*C86),0)</f>
        <v>0</v>
      </c>
      <c r="D92" s="785"/>
      <c r="E92" s="291">
        <f>SUM(B92:D92)</f>
        <v>0</v>
      </c>
      <c r="F92" s="291">
        <f>IFERROR('Block 1'!H183*C77+'Block 2'!H183*C78+'Block 3'!H183*C79+'Block 4'!H183*C80+'Block 5'!H183*C81+'Block 6'!H183*C82+'Block 7'!H183*C83+'Block 8'!H183*C84+'Block 9'!H183*C85+'Block 10'!H183*C86,0)</f>
        <v>0</v>
      </c>
      <c r="G92" s="289"/>
    </row>
    <row r="93" spans="1:7" ht="15.6" hidden="1" thickBot="1">
      <c r="A93" s="651" t="s">
        <v>100</v>
      </c>
      <c r="B93" s="291">
        <f>IFERROR(('Block 1'!H197+'Block 1'!H211)*C77+('Block 2'!H197+'Block 2'!H211)*C78+('Block 3'!H197+'Block 3'!H211)*C79+('Block 4'!H197+'Block 4'!H211)*C80+('Block 5'!H197+'Block 5'!H211)*C81+('Block 6'!H197+'Block 6'!H211)*C82+('Block 7'!H197+'Block 7'!H211)*C83+('Block 8'!H197+'Block 8'!H211)*C84+('Block 9'!H197+'Block 9'!H211)*C85+('Block 10'!H197+'Block 10'!H211)*C86,0)</f>
        <v>0</v>
      </c>
      <c r="C93" s="784">
        <f>IFERROR('Block 1'!H218*C77+'Block 2'!H218*C78+'Block 3'!H218*C79+'Block 4'!H218*C80+'Block 5'!H218*C81+'Block 6'!H218*C82+'Block 7'!H218*C83+'Block 8'!H218*C84+'Block 9'!H218*C85+'Block 10'!H218*C86,0)</f>
        <v>0</v>
      </c>
      <c r="D93" s="785"/>
      <c r="E93" s="291">
        <f>SUM(B93:D93)</f>
        <v>0</v>
      </c>
      <c r="F93" s="291">
        <f>IFERROR('Block 1'!H220*C77+'Block 2'!H220*C78+'Block 3'!H220*C79+'Block 4'!H220*C80+'Block 5'!H220*C81+'Block 6'!H220*C82+'Block 7'!H220*C83+'Block 8'!H220*C84+'Block 9'!H220*C85+'Block 10'!H220*C86,0)</f>
        <v>0</v>
      </c>
      <c r="G93" s="289"/>
    </row>
    <row r="94" spans="1:7" ht="15.6" hidden="1" thickBot="1">
      <c r="A94" s="651" t="s">
        <v>103</v>
      </c>
      <c r="B94" s="291">
        <f>IFERROR('Block 1'!H234*C77+'Block 2'!H234*C78+'Block 3'!H234*C79+'Block 4'!H234*C80+'Block 5'!H234*C81+'Block 6'!H234*C82+'Block 7'!H234*C83+'Block 8'!H234*C84+'Block 9'!H234*C85+'Block 10'!H234*C86,0)</f>
        <v>0</v>
      </c>
      <c r="C94" s="784"/>
      <c r="D94" s="785"/>
      <c r="E94" s="291">
        <f>SUM(B94:D94)</f>
        <v>0</v>
      </c>
      <c r="F94" s="291">
        <f>IFERROR('Block 1'!H236*C77+'Block 2'!H236*C78+'Block 3'!H236*C79+'Block 4'!H236*C80+'Block 5'!H236*C81+'Block 6'!H236*C82+'Block 7'!H236*C83+'Block 8'!H236*C84+'Block 9'!H236*C85+'Block 10'!H236*C86,0)</f>
        <v>0</v>
      </c>
      <c r="G94" s="289"/>
    </row>
    <row r="95" spans="1:7" ht="15.6" hidden="1" thickBot="1">
      <c r="A95" s="649"/>
      <c r="B95" s="288"/>
      <c r="C95" s="276"/>
      <c r="D95" s="276"/>
      <c r="E95" s="276"/>
      <c r="F95" s="277"/>
      <c r="G95" s="289"/>
    </row>
    <row r="96" spans="1:7" s="4" customFormat="1" ht="21.75" customHeight="1" thickBot="1">
      <c r="A96" s="624" t="s">
        <v>582</v>
      </c>
      <c r="B96" s="13"/>
      <c r="C96" s="13"/>
      <c r="D96" s="13"/>
      <c r="E96" s="13"/>
      <c r="F96" s="13"/>
      <c r="G96" s="642"/>
    </row>
    <row r="97" spans="1:7">
      <c r="A97" s="626"/>
      <c r="B97" s="276"/>
      <c r="C97" s="276"/>
      <c r="D97" s="276"/>
      <c r="E97" s="276"/>
      <c r="F97" s="277"/>
      <c r="G97" s="278"/>
    </row>
    <row r="98" spans="1:7" ht="87.75" customHeight="1">
      <c r="A98" s="643" t="s">
        <v>34</v>
      </c>
      <c r="B98" s="341" t="s">
        <v>39</v>
      </c>
      <c r="C98" s="341" t="s">
        <v>54</v>
      </c>
      <c r="D98" s="341" t="s">
        <v>80</v>
      </c>
      <c r="E98" s="341" t="s">
        <v>81</v>
      </c>
      <c r="F98" s="341" t="s">
        <v>53</v>
      </c>
      <c r="G98" s="644" t="s">
        <v>82</v>
      </c>
    </row>
    <row r="99" spans="1:7">
      <c r="A99" s="645"/>
      <c r="B99" s="283">
        <f>'Basement Block 1'!F56</f>
        <v>0</v>
      </c>
      <c r="C99" s="284">
        <f>IFERROR(B99/$B$104,0)</f>
        <v>0</v>
      </c>
      <c r="D99" s="283">
        <f>'Basement Block 1'!F115</f>
        <v>0</v>
      </c>
      <c r="E99" s="284">
        <f>IFERROR(D99/$D$104,0)</f>
        <v>0</v>
      </c>
      <c r="F99" s="283">
        <f>IFERROR('Basement Block 1'!H236,0)</f>
        <v>0</v>
      </c>
      <c r="G99" s="285">
        <f>IFERROR(C99*F99,0)</f>
        <v>0</v>
      </c>
    </row>
    <row r="100" spans="1:7">
      <c r="A100" s="645"/>
      <c r="B100" s="283">
        <f>'Basement Block 2'!F56</f>
        <v>0</v>
      </c>
      <c r="C100" s="284">
        <f>IFERROR(B100/$B$104,0)</f>
        <v>0</v>
      </c>
      <c r="D100" s="283">
        <f>'Basement Block 2'!F115</f>
        <v>0</v>
      </c>
      <c r="E100" s="284">
        <f>IFERROR(D100/$D$104,0)</f>
        <v>0</v>
      </c>
      <c r="F100" s="283">
        <f>IFERROR('Basement Block 2'!H236,0)</f>
        <v>0</v>
      </c>
      <c r="G100" s="285">
        <f>IFERROR(C100*F100,0)</f>
        <v>0</v>
      </c>
    </row>
    <row r="101" spans="1:7">
      <c r="A101" s="645"/>
      <c r="B101" s="283">
        <f>'Basement Block 3'!F56</f>
        <v>0</v>
      </c>
      <c r="C101" s="284">
        <f>IFERROR(B101/$B$104,0)</f>
        <v>0</v>
      </c>
      <c r="D101" s="283">
        <f>'Basement Block 3'!F115</f>
        <v>0</v>
      </c>
      <c r="E101" s="284">
        <f>IFERROR(D101/$D$104,0)</f>
        <v>0</v>
      </c>
      <c r="F101" s="283">
        <f>IFERROR('Basement Block 3'!H236,0)</f>
        <v>0</v>
      </c>
      <c r="G101" s="285">
        <f>IFERROR(C101*F101,0)</f>
        <v>0</v>
      </c>
    </row>
    <row r="102" spans="1:7">
      <c r="A102" s="645"/>
      <c r="B102" s="283">
        <f>'Basement Block 4'!F56</f>
        <v>0</v>
      </c>
      <c r="C102" s="284">
        <f>IFERROR(B102/$B$104,0)</f>
        <v>0</v>
      </c>
      <c r="D102" s="283">
        <f>'Basement Block 4'!F115</f>
        <v>0</v>
      </c>
      <c r="E102" s="284">
        <f>IFERROR(D102/$D$104,0)</f>
        <v>0</v>
      </c>
      <c r="F102" s="283">
        <f>IFERROR('Basement Block 4'!H236,0)</f>
        <v>0</v>
      </c>
      <c r="G102" s="285">
        <f>IFERROR(C102*F102,0)</f>
        <v>0</v>
      </c>
    </row>
    <row r="103" spans="1:7">
      <c r="A103" s="645"/>
      <c r="B103" s="283">
        <f>'Basement Block 5'!F56</f>
        <v>0</v>
      </c>
      <c r="C103" s="284">
        <f>IFERROR(B103/$B$104,0)</f>
        <v>0</v>
      </c>
      <c r="D103" s="283">
        <f>'Basement Block 5'!F115</f>
        <v>0</v>
      </c>
      <c r="E103" s="284">
        <f>IFERROR(D103/$D$104,0)</f>
        <v>0</v>
      </c>
      <c r="F103" s="283">
        <f>IFERROR('Basement Block 5'!H236,0)</f>
        <v>0</v>
      </c>
      <c r="G103" s="285">
        <f>IFERROR(C103*F103,0)</f>
        <v>0</v>
      </c>
    </row>
    <row r="104" spans="1:7" ht="15.6">
      <c r="A104" s="652" t="s">
        <v>35</v>
      </c>
      <c r="B104" s="286">
        <f>SUM(B99:B103)</f>
        <v>0</v>
      </c>
      <c r="C104" s="287">
        <f>SUM(C99:C103)</f>
        <v>0</v>
      </c>
      <c r="D104" s="281">
        <f>SUM(D99:D103)</f>
        <v>0</v>
      </c>
      <c r="E104" s="287">
        <f>SUM(E99:E103)</f>
        <v>0</v>
      </c>
      <c r="F104" s="281"/>
      <c r="G104" s="647">
        <f>ROUND(SUM(G99:G103),0)</f>
        <v>0</v>
      </c>
    </row>
    <row r="105" spans="1:7" ht="15.6">
      <c r="A105" s="649"/>
      <c r="B105" s="288"/>
      <c r="C105" s="276"/>
      <c r="D105" s="276"/>
      <c r="E105" s="276"/>
      <c r="F105" s="306" t="s">
        <v>575</v>
      </c>
      <c r="G105" s="653">
        <f>IF(G104&gt;0,'Min B-Score'!B10,0)</f>
        <v>0</v>
      </c>
    </row>
    <row r="106" spans="1:7" ht="15.6" thickBot="1">
      <c r="A106" s="654"/>
      <c r="B106" s="613"/>
      <c r="C106" s="296"/>
      <c r="D106" s="296"/>
      <c r="E106" s="296"/>
      <c r="F106" s="614"/>
      <c r="G106" s="655"/>
    </row>
    <row r="107" spans="1:7" ht="16.2" hidden="1" thickBot="1">
      <c r="A107" s="650" t="s">
        <v>101</v>
      </c>
      <c r="B107" s="331" t="s">
        <v>110</v>
      </c>
      <c r="C107" s="783" t="s">
        <v>114</v>
      </c>
      <c r="D107" s="783"/>
      <c r="E107" s="331" t="s">
        <v>19</v>
      </c>
      <c r="F107" s="290" t="s">
        <v>111</v>
      </c>
      <c r="G107" s="289"/>
    </row>
    <row r="108" spans="1:7" ht="15.6" hidden="1" thickBot="1">
      <c r="A108" s="651" t="s">
        <v>98</v>
      </c>
      <c r="B108" s="291">
        <f>IFERROR('Basement Block 1'!H56*C99+'Basement Block 2'!H56*C100+'Basement Block 3'!H56*C101+'Basement Block 4'!H56*C102+'Basement Block 5'!H56*C103,0)</f>
        <v>0</v>
      </c>
      <c r="C108" s="784">
        <f>IFERROR('Basement Block 1'!H82*C99+'Basement Block 2'!H82*C100+'Basement Block 3'!H82*C101+'Basement Block 4'!H82*C102+'Basement Block 5'!H82*C103,0)</f>
        <v>0</v>
      </c>
      <c r="D108" s="785"/>
      <c r="E108" s="291">
        <f>SUM(B108:D108)</f>
        <v>0</v>
      </c>
      <c r="F108" s="291">
        <f>IFERROR('Basement Block 1'!H84*C99+'Basement Block 2'!H84*C100+'Basement Block 3'!H84*C101+'Basement Block 4'!H84*C102+'Basement Block 5'!H84*C103,0)</f>
        <v>0</v>
      </c>
      <c r="G108" s="289"/>
    </row>
    <row r="109" spans="1:7" ht="15.6" hidden="1" thickBot="1">
      <c r="A109" s="651" t="s">
        <v>99</v>
      </c>
      <c r="B109" s="291">
        <f>IFERROR((('Basement Block 1'!H115+'Basement Block 1'!H138)*C99+('Basement Block 2'!H115+'Basement Block 2'!H138)*C100+('Basement Block 3'!H115+'Basement Block 3'!H138)*C101+('Basement Block 4'!H115+'Basement Block 4'!H138)*C102+('Basement Block 5'!H115+'Basement Block 5'!H138)*C103),0)</f>
        <v>0</v>
      </c>
      <c r="C109" s="784">
        <f>IFERROR((('Basement Block 1'!H173+'Basement Block 1'!H181)*C99+('Basement Block 2'!H173+'Basement Block 2'!H181)*C100+('Basement Block 3'!H173+'Basement Block 3'!H181)*C101+('Basement Block 4'!H173+'Basement Block 4'!H181)*C102+('Basement Block 5'!H173+'Basement Block 5'!H181)*C103),0)</f>
        <v>0</v>
      </c>
      <c r="D109" s="785"/>
      <c r="E109" s="291">
        <f>SUM(B109:D109)</f>
        <v>0</v>
      </c>
      <c r="F109" s="291">
        <f>IFERROR('Basement Block 1'!H183*C99+'Basement Block 2'!H183*C100+'Basement Block 3'!H183*C101+'Basement Block 4'!H183*C102+'Basement Block 5'!H183*C103,0)</f>
        <v>0</v>
      </c>
      <c r="G109" s="289"/>
    </row>
    <row r="110" spans="1:7" ht="15.6" hidden="1" thickBot="1">
      <c r="A110" s="651" t="s">
        <v>100</v>
      </c>
      <c r="B110" s="291">
        <f>IFERROR(('Basement Block 1'!H197+'Basement Block 1'!H211)*C99+('Basement Block 2'!H197+'Basement Block 2'!H211)*C100+('Basement Block 3'!H197+'Basement Block 3'!H211)*C101+('Basement Block 4'!H197+'Basement Block 4'!H211)*C102+('Basement Block 5'!H197+'Basement Block 5'!H211)*C103,0)</f>
        <v>0</v>
      </c>
      <c r="C110" s="784">
        <f>IFERROR('Basement Block 1'!H218*C99+'Basement Block 2'!H218*C100+'Basement Block 3'!H218*C101+'Basement Block 4'!H218*C102+'Basement Block 5'!H218*C103,0)</f>
        <v>0</v>
      </c>
      <c r="D110" s="785"/>
      <c r="E110" s="291">
        <f>SUM(B110:D110)</f>
        <v>0</v>
      </c>
      <c r="F110" s="291">
        <f>IFERROR('Basement Block 1'!H220*C99+'Basement Block 2'!H220*C100+'Basement Block 3'!H220*C101+'Basement Block 4'!H220*C102+'Basement Block 5'!H220*C103,0)</f>
        <v>0</v>
      </c>
      <c r="G110" s="289"/>
    </row>
    <row r="111" spans="1:7" ht="15.6" hidden="1" thickBot="1">
      <c r="A111" s="651" t="s">
        <v>103</v>
      </c>
      <c r="B111" s="291">
        <f>IFERROR('Basement Block 1'!H234*C99+'Basement Block 2'!H234*C100+'Basement Block 3'!H234*C101+'Basement Block 4'!H234*C102+'Basement Block 5'!H234*C103,0)</f>
        <v>0</v>
      </c>
      <c r="C111" s="784"/>
      <c r="D111" s="785"/>
      <c r="E111" s="291">
        <f>SUM(B111:D111)</f>
        <v>0</v>
      </c>
      <c r="F111" s="291">
        <f>IFERROR('Basement Block 1'!H236*C99+'Basement Block 2'!H236*C100+'Basement Block 3'!H236*C101+'Basement Block 4'!H236*C102+'Basement Block 5'!H236*C103,0)</f>
        <v>0</v>
      </c>
      <c r="G111" s="289"/>
    </row>
    <row r="112" spans="1:7" ht="15.6" hidden="1" thickBot="1">
      <c r="A112" s="649"/>
      <c r="B112" s="288"/>
      <c r="C112" s="276"/>
      <c r="D112" s="276"/>
      <c r="E112" s="276"/>
      <c r="F112" s="277"/>
      <c r="G112" s="289"/>
    </row>
    <row r="113" spans="1:12" s="4" customFormat="1" ht="21.75" customHeight="1" thickBot="1">
      <c r="A113" s="656" t="s">
        <v>396</v>
      </c>
      <c r="B113" s="13"/>
      <c r="C113" s="13"/>
      <c r="D113" s="13"/>
      <c r="E113" s="13"/>
      <c r="F113" s="13"/>
      <c r="G113" s="642"/>
    </row>
    <row r="114" spans="1:12">
      <c r="A114" s="649"/>
      <c r="B114" s="288"/>
      <c r="C114" s="276"/>
      <c r="D114" s="276"/>
      <c r="E114" s="276"/>
      <c r="F114" s="277"/>
      <c r="G114" s="289"/>
    </row>
    <row r="115" spans="1:12" ht="30.75" customHeight="1">
      <c r="A115" s="627" t="s">
        <v>382</v>
      </c>
      <c r="B115" s="331"/>
      <c r="C115" s="824" t="s">
        <v>413</v>
      </c>
      <c r="D115" s="824"/>
      <c r="E115" s="824"/>
      <c r="F115" s="277"/>
      <c r="G115" s="289"/>
    </row>
    <row r="116" spans="1:12" ht="15.75" customHeight="1">
      <c r="A116" s="626" t="s">
        <v>37</v>
      </c>
      <c r="B116" s="178">
        <f>IFERROR('Block 1'!G240*C77+'Block 2'!G240*C78+'Block 3'!G240*C79+'Block 4'!G240*C80+'Block 5'!G240*C81+'Block 6'!G240*C82+'Block 7'!G240*C83+'Block 8'!G240*C84+'Block 9'!G240*C85+'Block 10'!G240*C86,0)</f>
        <v>0</v>
      </c>
      <c r="C116" s="288" t="s">
        <v>282</v>
      </c>
      <c r="D116" s="179"/>
      <c r="E116" s="276" t="s">
        <v>283</v>
      </c>
      <c r="F116" s="15">
        <f>SUM(B116,D116)</f>
        <v>0</v>
      </c>
      <c r="G116" s="278"/>
    </row>
    <row r="117" spans="1:12" ht="15.6">
      <c r="A117" s="626" t="s">
        <v>38</v>
      </c>
      <c r="B117" s="178">
        <f>IFERROR('Block 1'!G241*E77+'Block 2'!G241*E78+'Block 3'!G241*E79+'Block 4'!G241*E80+'Block 5'!G241*E81+'Block 6'!G241*E82+'Block 7'!G241*E83+'Block 8'!G241*E84+'Block 9'!G241*E85+'Block 10'!G241*E86,0)</f>
        <v>0</v>
      </c>
      <c r="C117" s="288" t="s">
        <v>282</v>
      </c>
      <c r="D117" s="179"/>
      <c r="E117" s="276" t="s">
        <v>283</v>
      </c>
      <c r="F117" s="15">
        <f>SUM(B117,D117)</f>
        <v>0</v>
      </c>
      <c r="G117" s="278"/>
      <c r="I117" s="340" t="s">
        <v>380</v>
      </c>
      <c r="J117" s="340" t="s">
        <v>386</v>
      </c>
      <c r="K117" s="340" t="s">
        <v>391</v>
      </c>
      <c r="L117" s="340" t="s">
        <v>393</v>
      </c>
    </row>
    <row r="118" spans="1:12" ht="15.6">
      <c r="A118" s="649"/>
      <c r="B118" s="277"/>
      <c r="C118" s="288"/>
      <c r="D118" s="276"/>
      <c r="E118" s="276"/>
      <c r="F118" s="277"/>
      <c r="G118" s="289"/>
      <c r="I118" s="340" t="s">
        <v>387</v>
      </c>
      <c r="J118" s="340" t="s">
        <v>388</v>
      </c>
      <c r="K118" s="180" t="s">
        <v>395</v>
      </c>
      <c r="L118" s="340" t="s">
        <v>394</v>
      </c>
    </row>
    <row r="119" spans="1:12" ht="15.6">
      <c r="A119" s="627" t="s">
        <v>383</v>
      </c>
      <c r="B119" s="290"/>
      <c r="C119" s="276"/>
      <c r="D119" s="276"/>
      <c r="E119" s="292"/>
      <c r="F119" s="277"/>
      <c r="G119" s="278"/>
      <c r="I119" s="335" t="s">
        <v>323</v>
      </c>
      <c r="J119" s="330" t="s">
        <v>372</v>
      </c>
      <c r="K119" s="333" t="s">
        <v>426</v>
      </c>
      <c r="L119" s="337" t="s">
        <v>360</v>
      </c>
    </row>
    <row r="120" spans="1:12" ht="15.6">
      <c r="A120" s="626" t="s">
        <v>83</v>
      </c>
      <c r="B120" s="338">
        <f>IFERROR('Block 1'!G29*C77+'Block 2'!G29*C78+'Block 3'!G29*C79+'Block 4'!G29*C80+'Block 5'!G29*C81+'Block 6'!G29*C82+'Block 7'!G29*C83+'Block 8'!G29*C84+'Block 9'!G29*C85+'Block 10'!G29*C86,0)</f>
        <v>0</v>
      </c>
      <c r="C120" s="276"/>
      <c r="D120" s="276"/>
      <c r="E120" s="276"/>
      <c r="F120" s="277"/>
      <c r="G120" s="278"/>
      <c r="I120" s="335" t="s">
        <v>324</v>
      </c>
      <c r="J120" s="332" t="s">
        <v>307</v>
      </c>
      <c r="K120" s="333" t="s">
        <v>427</v>
      </c>
      <c r="L120" s="336" t="s">
        <v>358</v>
      </c>
    </row>
    <row r="121" spans="1:12" ht="15.6">
      <c r="A121" s="626" t="s">
        <v>84</v>
      </c>
      <c r="B121" s="338">
        <f>IFERROR('Block 1'!G32*C77+'Block 2'!G32*C78+'Block 3'!G32*C79+'Block 4'!G32*C80+'Block 5'!G32*C81+'Block 6'!G32*C82+'Block 7'!G32*C83+'Block 8'!G32*C84+'Block 9'!G32*C85+'Block 10'!G32*C86,0)</f>
        <v>0</v>
      </c>
      <c r="C121" s="276"/>
      <c r="D121" s="276"/>
      <c r="E121" s="276"/>
      <c r="F121" s="277"/>
      <c r="G121" s="278"/>
      <c r="I121" s="335" t="s">
        <v>325</v>
      </c>
      <c r="J121" s="332" t="s">
        <v>308</v>
      </c>
      <c r="K121" s="333" t="s">
        <v>428</v>
      </c>
      <c r="L121" s="336" t="s">
        <v>359</v>
      </c>
    </row>
    <row r="122" spans="1:12" ht="15.6">
      <c r="A122" s="657" t="s">
        <v>87</v>
      </c>
      <c r="B122" s="338">
        <f>IFERROR('Block 1'!G34*C77+'Block 2'!G34*C78+'Block 3'!G34*C79+'Block 4'!G34*C80+'Block 5'!G34*C81+'Block 6'!G34*C82+'Block 7'!G34*C83+'Block 8'!G34*C84+'Block 9'!G34*C85+'Block 10'!G34*C86,0)</f>
        <v>0</v>
      </c>
      <c r="C122" s="276"/>
      <c r="D122" s="276"/>
      <c r="E122" s="276"/>
      <c r="F122" s="277"/>
      <c r="G122" s="278"/>
      <c r="I122" s="335" t="s">
        <v>326</v>
      </c>
      <c r="J122" s="332" t="s">
        <v>309</v>
      </c>
      <c r="K122" s="333" t="s">
        <v>429</v>
      </c>
      <c r="L122" s="343" t="s">
        <v>392</v>
      </c>
    </row>
    <row r="123" spans="1:12" ht="15.6">
      <c r="A123" s="626" t="s">
        <v>85</v>
      </c>
      <c r="B123" s="338">
        <f>IFERROR('Block 1'!G35*C77+'Block 2'!G35*C78+'Block 3'!G35*C79+'Block 4'!G35*C80+'Block 5'!G35*C81+'Block 6'!G35*C82+'Block 7'!G35*C83+'Block 8'!G35*C84+'Block 9'!G35*C85+'Block 10'!G35*C86,0)</f>
        <v>0</v>
      </c>
      <c r="C123" s="276"/>
      <c r="D123" s="276"/>
      <c r="E123" s="276"/>
      <c r="F123" s="277"/>
      <c r="G123" s="278"/>
      <c r="I123" s="334" t="s">
        <v>363</v>
      </c>
      <c r="J123" s="332" t="s">
        <v>310</v>
      </c>
      <c r="K123" s="339" t="s">
        <v>392</v>
      </c>
      <c r="L123" s="342"/>
    </row>
    <row r="124" spans="1:12" ht="15.6">
      <c r="A124" s="626" t="s">
        <v>86</v>
      </c>
      <c r="B124" s="338">
        <f>IFERROR('Block 1'!G242*C77+'Block 2'!G242*C78+'Block 3'!G242*C79+'Block 4'!G242*C80+'Block 5'!G242*C81+'Block 6'!G242*C82+'Block 7'!G242*C83+'Block 8'!G242*C84+'Block 9'!G242*C85+'Block 10'!G242*C86,0)</f>
        <v>0</v>
      </c>
      <c r="C124" s="276"/>
      <c r="D124" s="293"/>
      <c r="E124" s="276"/>
      <c r="F124" s="293"/>
      <c r="G124" s="658"/>
      <c r="I124" s="334" t="s">
        <v>364</v>
      </c>
      <c r="J124" s="332" t="s">
        <v>311</v>
      </c>
      <c r="L124" s="342"/>
    </row>
    <row r="125" spans="1:12">
      <c r="A125" s="626"/>
      <c r="B125" s="276"/>
      <c r="C125" s="276"/>
      <c r="D125" s="276"/>
      <c r="E125" s="276"/>
      <c r="F125" s="276"/>
      <c r="G125" s="278"/>
      <c r="I125" s="334" t="s">
        <v>365</v>
      </c>
      <c r="J125" s="332" t="s">
        <v>312</v>
      </c>
    </row>
    <row r="126" spans="1:12" ht="15.6">
      <c r="A126" s="627" t="s">
        <v>384</v>
      </c>
      <c r="B126" s="276"/>
      <c r="C126" s="276"/>
      <c r="D126" s="276"/>
      <c r="E126" s="276"/>
      <c r="F126" s="276"/>
      <c r="G126" s="278"/>
      <c r="I126" s="334" t="s">
        <v>366</v>
      </c>
      <c r="J126" s="332" t="s">
        <v>313</v>
      </c>
    </row>
    <row r="127" spans="1:12" ht="15.6">
      <c r="A127" s="659" t="s">
        <v>0</v>
      </c>
      <c r="B127" s="823" t="s">
        <v>397</v>
      </c>
      <c r="C127" s="823"/>
      <c r="D127" s="621" t="s">
        <v>381</v>
      </c>
      <c r="E127" s="621" t="s">
        <v>115</v>
      </c>
      <c r="F127" s="789" t="s">
        <v>385</v>
      </c>
      <c r="G127" s="790"/>
      <c r="I127" s="334" t="s">
        <v>367</v>
      </c>
      <c r="J127" s="332" t="s">
        <v>314</v>
      </c>
    </row>
    <row r="128" spans="1:12">
      <c r="A128" s="786" t="s">
        <v>390</v>
      </c>
      <c r="B128" s="793" t="s">
        <v>387</v>
      </c>
      <c r="C128" s="793"/>
      <c r="D128" s="508"/>
      <c r="E128" s="508"/>
      <c r="F128" s="791"/>
      <c r="G128" s="792"/>
      <c r="I128" s="334" t="s">
        <v>368</v>
      </c>
      <c r="J128" s="332" t="s">
        <v>315</v>
      </c>
    </row>
    <row r="129" spans="1:12">
      <c r="A129" s="787"/>
      <c r="B129" s="793" t="s">
        <v>387</v>
      </c>
      <c r="C129" s="793"/>
      <c r="D129" s="508"/>
      <c r="E129" s="508"/>
      <c r="F129" s="791"/>
      <c r="G129" s="792"/>
      <c r="I129" s="343" t="s">
        <v>410</v>
      </c>
      <c r="J129" s="332" t="s">
        <v>316</v>
      </c>
    </row>
    <row r="130" spans="1:12">
      <c r="A130" s="787"/>
      <c r="B130" s="793" t="s">
        <v>387</v>
      </c>
      <c r="C130" s="793"/>
      <c r="D130" s="508"/>
      <c r="E130" s="508"/>
      <c r="F130" s="791"/>
      <c r="G130" s="792"/>
      <c r="I130" s="334" t="s">
        <v>361</v>
      </c>
      <c r="J130" s="339" t="s">
        <v>392</v>
      </c>
    </row>
    <row r="131" spans="1:12">
      <c r="A131" s="787"/>
      <c r="B131" s="793" t="s">
        <v>387</v>
      </c>
      <c r="C131" s="793"/>
      <c r="D131" s="508"/>
      <c r="E131" s="508"/>
      <c r="F131" s="791"/>
      <c r="G131" s="792"/>
      <c r="I131" s="334" t="s">
        <v>362</v>
      </c>
    </row>
    <row r="132" spans="1:12">
      <c r="A132" s="788"/>
      <c r="B132" s="793" t="s">
        <v>387</v>
      </c>
      <c r="C132" s="793"/>
      <c r="D132" s="508"/>
      <c r="E132" s="508"/>
      <c r="F132" s="791"/>
      <c r="G132" s="792"/>
      <c r="I132" s="332" t="s">
        <v>321</v>
      </c>
    </row>
    <row r="133" spans="1:12">
      <c r="A133" s="786" t="s">
        <v>389</v>
      </c>
      <c r="B133" s="793" t="s">
        <v>388</v>
      </c>
      <c r="C133" s="793"/>
      <c r="D133" s="508"/>
      <c r="E133" s="508"/>
      <c r="F133" s="778"/>
      <c r="G133" s="779"/>
      <c r="I133" s="332" t="s">
        <v>322</v>
      </c>
    </row>
    <row r="134" spans="1:12" ht="15.75" customHeight="1">
      <c r="A134" s="787"/>
      <c r="B134" s="793" t="s">
        <v>388</v>
      </c>
      <c r="C134" s="793"/>
      <c r="D134" s="508"/>
      <c r="E134" s="508"/>
      <c r="F134" s="778"/>
      <c r="G134" s="779"/>
      <c r="I134" s="335" t="s">
        <v>317</v>
      </c>
    </row>
    <row r="135" spans="1:12">
      <c r="A135" s="788"/>
      <c r="B135" s="793" t="s">
        <v>388</v>
      </c>
      <c r="C135" s="793"/>
      <c r="D135" s="508"/>
      <c r="E135" s="508"/>
      <c r="F135" s="778"/>
      <c r="G135" s="779"/>
      <c r="I135" s="335" t="s">
        <v>318</v>
      </c>
    </row>
    <row r="136" spans="1:12">
      <c r="A136" s="786" t="s">
        <v>401</v>
      </c>
      <c r="B136" s="793" t="s">
        <v>402</v>
      </c>
      <c r="C136" s="793"/>
      <c r="D136" s="508"/>
      <c r="E136" s="508"/>
      <c r="F136" s="791"/>
      <c r="G136" s="792"/>
      <c r="I136" s="335" t="s">
        <v>319</v>
      </c>
    </row>
    <row r="137" spans="1:12">
      <c r="A137" s="787"/>
      <c r="B137" s="793" t="s">
        <v>402</v>
      </c>
      <c r="C137" s="793"/>
      <c r="D137" s="508"/>
      <c r="E137" s="508"/>
      <c r="F137" s="791"/>
      <c r="G137" s="792"/>
      <c r="I137" s="335" t="s">
        <v>320</v>
      </c>
    </row>
    <row r="138" spans="1:12">
      <c r="A138" s="788"/>
      <c r="B138" s="793" t="s">
        <v>402</v>
      </c>
      <c r="C138" s="793"/>
      <c r="D138" s="508"/>
      <c r="E138" s="508"/>
      <c r="F138" s="791"/>
      <c r="G138" s="792"/>
      <c r="I138" s="339" t="s">
        <v>392</v>
      </c>
    </row>
    <row r="139" spans="1:12">
      <c r="A139" s="660" t="s">
        <v>399</v>
      </c>
      <c r="B139" s="793" t="s">
        <v>395</v>
      </c>
      <c r="C139" s="793"/>
      <c r="D139" s="508"/>
      <c r="E139" s="508"/>
      <c r="F139" s="791"/>
      <c r="G139" s="792"/>
    </row>
    <row r="140" spans="1:12">
      <c r="A140" s="660" t="s">
        <v>400</v>
      </c>
      <c r="B140" s="815" t="s">
        <v>394</v>
      </c>
      <c r="C140" s="820"/>
      <c r="D140" s="508"/>
      <c r="E140" s="508"/>
      <c r="F140" s="778"/>
      <c r="G140" s="779"/>
    </row>
    <row r="141" spans="1:12" ht="15.6" thickBot="1">
      <c r="A141" s="661"/>
      <c r="B141" s="662"/>
      <c r="C141" s="662"/>
      <c r="D141" s="662"/>
      <c r="E141" s="662"/>
      <c r="F141" s="662"/>
      <c r="G141" s="663"/>
    </row>
    <row r="142" spans="1:12" ht="21" customHeight="1">
      <c r="F142" s="3"/>
      <c r="I142" s="492"/>
      <c r="J142" s="493"/>
      <c r="K142" s="775"/>
      <c r="L142" s="775"/>
    </row>
    <row r="143" spans="1:12">
      <c r="F143" s="3"/>
      <c r="I143" s="272"/>
      <c r="J143" s="273"/>
      <c r="K143" s="776"/>
      <c r="L143" s="776"/>
    </row>
    <row r="144" spans="1:12">
      <c r="F144" s="3"/>
      <c r="I144" s="272"/>
      <c r="J144" s="273"/>
      <c r="K144" s="777"/>
      <c r="L144" s="776"/>
    </row>
    <row r="145" spans="6:12">
      <c r="F145" s="3"/>
      <c r="I145" s="272"/>
      <c r="J145" s="273"/>
      <c r="K145" s="777"/>
      <c r="L145" s="776"/>
    </row>
    <row r="146" spans="6:12">
      <c r="F146" s="3"/>
      <c r="I146" s="272"/>
      <c r="J146" s="273"/>
      <c r="K146" s="776"/>
      <c r="L146" s="776"/>
    </row>
    <row r="147" spans="6:12">
      <c r="F147" s="3"/>
    </row>
    <row r="148" spans="6:12" ht="15.75" customHeight="1">
      <c r="F148" s="3"/>
    </row>
    <row r="149" spans="6:12" ht="15.75" customHeight="1">
      <c r="F149" s="3"/>
    </row>
    <row r="150" spans="6:12" ht="15" customHeight="1">
      <c r="F150" s="3"/>
    </row>
    <row r="151" spans="6:12">
      <c r="F151" s="3"/>
    </row>
    <row r="152" spans="6:12">
      <c r="F152" s="3"/>
    </row>
    <row r="153" spans="6:12">
      <c r="F153" s="3"/>
    </row>
    <row r="154" spans="6:12">
      <c r="F154" s="3"/>
    </row>
    <row r="155" spans="6:12">
      <c r="F155" s="3"/>
    </row>
    <row r="156" spans="6:12">
      <c r="F156" s="3"/>
    </row>
    <row r="157" spans="6:12">
      <c r="F157" s="3"/>
    </row>
    <row r="158" spans="6:12">
      <c r="F158" s="3"/>
    </row>
    <row r="159" spans="6:12">
      <c r="F159" s="3"/>
    </row>
    <row r="160" spans="6:12" ht="15.75" customHeight="1">
      <c r="F160" s="3"/>
    </row>
    <row r="161" spans="2:6">
      <c r="B161" s="263"/>
      <c r="F161" s="3"/>
    </row>
    <row r="162" spans="2:6">
      <c r="B162" s="264"/>
      <c r="C162" s="264"/>
      <c r="D162" s="264"/>
      <c r="E162" s="264"/>
      <c r="F162" s="264"/>
    </row>
    <row r="163" spans="2:6">
      <c r="B163" s="265"/>
      <c r="F163" s="3"/>
    </row>
    <row r="164" spans="2:6">
      <c r="B164" s="266"/>
      <c r="C164" s="266"/>
      <c r="D164" s="266"/>
      <c r="F164" s="3"/>
    </row>
    <row r="165" spans="2:6">
      <c r="B165" s="266"/>
      <c r="C165" s="266"/>
      <c r="D165" s="266"/>
      <c r="F165" s="3"/>
    </row>
    <row r="166" spans="2:6" ht="33" customHeight="1">
      <c r="B166" s="11"/>
      <c r="C166" s="266"/>
      <c r="D166" s="266"/>
      <c r="F166" s="3"/>
    </row>
    <row r="167" spans="2:6">
      <c r="C167" s="266"/>
      <c r="D167" s="266"/>
      <c r="F167" s="3"/>
    </row>
    <row r="168" spans="2:6">
      <c r="F168" s="3"/>
    </row>
    <row r="169" spans="2:6">
      <c r="F169" s="3"/>
    </row>
    <row r="170" spans="2:6">
      <c r="F170" s="3"/>
    </row>
    <row r="171" spans="2:6">
      <c r="F171" s="3"/>
    </row>
    <row r="172" spans="2:6">
      <c r="F172" s="3"/>
    </row>
    <row r="173" spans="2:6">
      <c r="F173" s="3"/>
    </row>
    <row r="174" spans="2:6">
      <c r="F174" s="3"/>
    </row>
    <row r="175" spans="2:6">
      <c r="F175" s="3"/>
    </row>
    <row r="176" spans="2:6">
      <c r="F176" s="3"/>
    </row>
    <row r="177" spans="2:6">
      <c r="F177" s="3"/>
    </row>
    <row r="178" spans="2:6">
      <c r="F178" s="3"/>
    </row>
    <row r="179" spans="2:6" ht="23.25" customHeight="1">
      <c r="F179" s="3"/>
    </row>
    <row r="180" spans="2:6" ht="15.6">
      <c r="B180" s="267"/>
      <c r="C180" s="268"/>
      <c r="F180" s="3"/>
    </row>
    <row r="181" spans="2:6">
      <c r="F181" s="3"/>
    </row>
    <row r="182" spans="2:6">
      <c r="F182" s="3"/>
    </row>
    <row r="183" spans="2:6">
      <c r="F183" s="3"/>
    </row>
    <row r="184" spans="2:6">
      <c r="F184" s="3"/>
    </row>
    <row r="185" spans="2:6">
      <c r="F185" s="3"/>
    </row>
    <row r="186" spans="2:6" ht="15.75" customHeight="1">
      <c r="F186" s="3"/>
    </row>
    <row r="187" spans="2:6">
      <c r="F187" s="3"/>
    </row>
    <row r="188" spans="2:6">
      <c r="F188" s="3"/>
    </row>
    <row r="189" spans="2:6">
      <c r="F189" s="3"/>
    </row>
    <row r="190" spans="2:6" ht="15.75" customHeight="1">
      <c r="F190" s="3"/>
    </row>
    <row r="191" spans="2:6">
      <c r="F191" s="3"/>
    </row>
    <row r="192" spans="2:6">
      <c r="F192" s="3"/>
    </row>
    <row r="193" spans="6:6">
      <c r="F193" s="3"/>
    </row>
    <row r="194" spans="6:6">
      <c r="F194" s="3"/>
    </row>
    <row r="195" spans="6:6">
      <c r="F195" s="3"/>
    </row>
    <row r="196" spans="6:6">
      <c r="F196" s="3"/>
    </row>
    <row r="197" spans="6:6">
      <c r="F197" s="3"/>
    </row>
    <row r="198" spans="6:6">
      <c r="F198" s="3"/>
    </row>
    <row r="199" spans="6:6">
      <c r="F199" s="3"/>
    </row>
    <row r="200" spans="6:6">
      <c r="F200" s="3"/>
    </row>
    <row r="201" spans="6:6">
      <c r="F201" s="3"/>
    </row>
    <row r="202" spans="6:6">
      <c r="F202" s="3"/>
    </row>
    <row r="203" spans="6:6">
      <c r="F203" s="3"/>
    </row>
    <row r="204" spans="6:6">
      <c r="F204" s="3"/>
    </row>
    <row r="205" spans="6:6">
      <c r="F205" s="3"/>
    </row>
    <row r="206" spans="6:6">
      <c r="F206" s="3"/>
    </row>
    <row r="207" spans="6:6">
      <c r="F207" s="3"/>
    </row>
    <row r="208" spans="6:6">
      <c r="F208" s="3"/>
    </row>
    <row r="209" spans="6:6">
      <c r="F209" s="3"/>
    </row>
    <row r="210" spans="6:6">
      <c r="F210" s="3"/>
    </row>
    <row r="211" spans="6:6">
      <c r="F211" s="3"/>
    </row>
    <row r="212" spans="6:6">
      <c r="F212" s="3"/>
    </row>
    <row r="213" spans="6:6">
      <c r="F213" s="3"/>
    </row>
    <row r="214" spans="6:6">
      <c r="F214" s="3"/>
    </row>
    <row r="215" spans="6:6" ht="47.25" customHeight="1">
      <c r="F215" s="3"/>
    </row>
    <row r="216" spans="6:6">
      <c r="F216" s="3"/>
    </row>
    <row r="217" spans="6:6">
      <c r="F217" s="3"/>
    </row>
    <row r="218" spans="6:6">
      <c r="F218" s="3"/>
    </row>
    <row r="219" spans="6:6">
      <c r="F219" s="3"/>
    </row>
    <row r="220" spans="6:6">
      <c r="F220" s="3"/>
    </row>
    <row r="221" spans="6:6" ht="15.75" customHeight="1">
      <c r="F221" s="3"/>
    </row>
    <row r="222" spans="6:6">
      <c r="F222" s="3"/>
    </row>
    <row r="223" spans="6:6">
      <c r="F223" s="3"/>
    </row>
    <row r="224" spans="6:6">
      <c r="F224" s="3"/>
    </row>
    <row r="225" spans="2:6">
      <c r="B225" s="794"/>
      <c r="F225" s="3"/>
    </row>
    <row r="226" spans="2:6">
      <c r="B226" s="794"/>
      <c r="F226" s="3"/>
    </row>
    <row r="227" spans="2:6">
      <c r="B227" s="794"/>
      <c r="F227" s="3"/>
    </row>
    <row r="228" spans="2:6">
      <c r="F228" s="3"/>
    </row>
    <row r="229" spans="2:6">
      <c r="F229" s="3"/>
    </row>
    <row r="230" spans="2:6" ht="30" customHeight="1">
      <c r="F230" s="3"/>
    </row>
    <row r="231" spans="2:6">
      <c r="F231" s="3"/>
    </row>
    <row r="232" spans="2:6">
      <c r="F232" s="3"/>
    </row>
    <row r="233" spans="2:6">
      <c r="F233" s="3"/>
    </row>
    <row r="234" spans="2:6" ht="15" customHeight="1">
      <c r="F234" s="3"/>
    </row>
    <row r="235" spans="2:6">
      <c r="F235" s="3"/>
    </row>
    <row r="236" spans="2:6">
      <c r="F236" s="3"/>
    </row>
    <row r="237" spans="2:6">
      <c r="F237" s="3"/>
    </row>
    <row r="238" spans="2:6" ht="15.75" customHeight="1">
      <c r="F238" s="3"/>
    </row>
    <row r="239" spans="2:6">
      <c r="F239" s="3"/>
    </row>
    <row r="240" spans="2:6">
      <c r="F240" s="3"/>
    </row>
    <row r="241" spans="2:6">
      <c r="F241" s="3"/>
    </row>
    <row r="242" spans="2:6" ht="15" customHeight="1">
      <c r="F242" s="3"/>
    </row>
    <row r="243" spans="2:6">
      <c r="F243" s="3"/>
    </row>
    <row r="244" spans="2:6">
      <c r="F244" s="3"/>
    </row>
    <row r="245" spans="2:6">
      <c r="F245" s="3"/>
    </row>
    <row r="246" spans="2:6">
      <c r="F246" s="3"/>
    </row>
    <row r="247" spans="2:6">
      <c r="F247" s="3"/>
    </row>
    <row r="248" spans="2:6">
      <c r="F248" s="3"/>
    </row>
    <row r="249" spans="2:6">
      <c r="F249" s="3"/>
    </row>
    <row r="250" spans="2:6" ht="22.5" customHeight="1">
      <c r="B250" s="269"/>
      <c r="C250" s="270"/>
      <c r="F250" s="3"/>
    </row>
    <row r="251" spans="2:6">
      <c r="F251" s="3"/>
    </row>
    <row r="252" spans="2:6" ht="15.75" customHeight="1">
      <c r="F252" s="3"/>
    </row>
    <row r="253" spans="2:6">
      <c r="F253" s="3"/>
    </row>
    <row r="254" spans="2:6">
      <c r="F254" s="3"/>
    </row>
    <row r="255" spans="2:6">
      <c r="F255" s="3"/>
    </row>
    <row r="256" spans="2:6">
      <c r="F256" s="3"/>
    </row>
    <row r="257" spans="6:6">
      <c r="F257" s="3"/>
    </row>
    <row r="258" spans="6:6" ht="49.5" customHeight="1">
      <c r="F258" s="3"/>
    </row>
    <row r="259" spans="6:6">
      <c r="F259" s="3"/>
    </row>
    <row r="260" spans="6:6" ht="45.75" customHeight="1">
      <c r="F260" s="3"/>
    </row>
    <row r="261" spans="6:6" ht="16.5" customHeight="1">
      <c r="F261" s="3"/>
    </row>
    <row r="262" spans="6:6">
      <c r="F262" s="3"/>
    </row>
    <row r="263" spans="6:6" ht="15" customHeight="1">
      <c r="F263" s="3"/>
    </row>
    <row r="264" spans="6:6">
      <c r="F264" s="3"/>
    </row>
    <row r="265" spans="6:6">
      <c r="F265" s="3"/>
    </row>
    <row r="266" spans="6:6">
      <c r="F266" s="3"/>
    </row>
    <row r="267" spans="6:6">
      <c r="F267" s="3"/>
    </row>
    <row r="268" spans="6:6">
      <c r="F268" s="3"/>
    </row>
    <row r="269" spans="6:6">
      <c r="F269" s="3"/>
    </row>
    <row r="270" spans="6:6">
      <c r="F270" s="3"/>
    </row>
    <row r="271" spans="6:6">
      <c r="F271" s="3"/>
    </row>
    <row r="272" spans="6:6">
      <c r="F272" s="3"/>
    </row>
    <row r="273" spans="2:6">
      <c r="F273" s="3"/>
    </row>
    <row r="274" spans="2:6">
      <c r="F274" s="3"/>
    </row>
    <row r="275" spans="2:6">
      <c r="F275" s="3"/>
    </row>
    <row r="276" spans="2:6">
      <c r="F276" s="3"/>
    </row>
    <row r="277" spans="2:6">
      <c r="F277" s="3"/>
    </row>
    <row r="278" spans="2:6">
      <c r="F278" s="3"/>
    </row>
    <row r="279" spans="2:6">
      <c r="F279" s="3"/>
    </row>
    <row r="280" spans="2:6">
      <c r="F280" s="3"/>
    </row>
    <row r="281" spans="2:6">
      <c r="F281" s="3"/>
    </row>
    <row r="282" spans="2:6">
      <c r="F282" s="3"/>
    </row>
    <row r="283" spans="2:6">
      <c r="F283" s="3"/>
    </row>
    <row r="284" spans="2:6">
      <c r="F284" s="3"/>
    </row>
    <row r="285" spans="2:6">
      <c r="F285" s="3"/>
    </row>
    <row r="286" spans="2:6" ht="15.6">
      <c r="B286" s="269"/>
      <c r="C286" s="270"/>
      <c r="F286" s="3"/>
    </row>
    <row r="287" spans="2:6">
      <c r="F287" s="3"/>
    </row>
    <row r="288" spans="2:6" ht="31.5" customHeight="1">
      <c r="F288" s="3"/>
    </row>
    <row r="289" spans="6:6">
      <c r="F289" s="3"/>
    </row>
    <row r="290" spans="6:6">
      <c r="F290" s="3"/>
    </row>
    <row r="291" spans="6:6">
      <c r="F291" s="3"/>
    </row>
    <row r="292" spans="6:6">
      <c r="F292" s="3"/>
    </row>
    <row r="293" spans="6:6">
      <c r="F293" s="3"/>
    </row>
    <row r="294" spans="6:6">
      <c r="F294" s="3"/>
    </row>
    <row r="295" spans="6:6">
      <c r="F295" s="3"/>
    </row>
    <row r="296" spans="6:6">
      <c r="F296" s="3"/>
    </row>
    <row r="297" spans="6:6">
      <c r="F297" s="3"/>
    </row>
    <row r="298" spans="6:6">
      <c r="F298" s="3"/>
    </row>
  </sheetData>
  <sheetProtection algorithmName="SHA-512" hashValue="w0IkOcAKJkvA4UjoPv+Sc+N7QeZ/OKAm9q6Ty/OAV6VIslUblNwRloGqbVeCHLA1s5BR1/ApKQTmj3VxEHOtYg==" saltValue="PQRYhJbGF+i5w7WGdlxmAA==" spinCount="100000" sheet="1" selectLockedCells="1"/>
  <dataConsolidate/>
  <mergeCells count="90">
    <mergeCell ref="G53:G54"/>
    <mergeCell ref="A54:E54"/>
    <mergeCell ref="A53:F53"/>
    <mergeCell ref="B48:G48"/>
    <mergeCell ref="A51:F51"/>
    <mergeCell ref="A52:F52"/>
    <mergeCell ref="B43:G43"/>
    <mergeCell ref="B44:G44"/>
    <mergeCell ref="B45:G45"/>
    <mergeCell ref="B46:G46"/>
    <mergeCell ref="B47:G47"/>
    <mergeCell ref="C115:E115"/>
    <mergeCell ref="A128:A132"/>
    <mergeCell ref="F133:G133"/>
    <mergeCell ref="F134:G134"/>
    <mergeCell ref="F135:G135"/>
    <mergeCell ref="F129:G129"/>
    <mergeCell ref="F130:G130"/>
    <mergeCell ref="F131:G131"/>
    <mergeCell ref="F132:G132"/>
    <mergeCell ref="B132:C132"/>
    <mergeCell ref="F139:G139"/>
    <mergeCell ref="B133:C133"/>
    <mergeCell ref="B134:C134"/>
    <mergeCell ref="B135:C135"/>
    <mergeCell ref="B139:C139"/>
    <mergeCell ref="F136:G136"/>
    <mergeCell ref="F137:G137"/>
    <mergeCell ref="F138:G138"/>
    <mergeCell ref="A136:A138"/>
    <mergeCell ref="B136:C136"/>
    <mergeCell ref="B127:C127"/>
    <mergeCell ref="B128:C128"/>
    <mergeCell ref="B129:C129"/>
    <mergeCell ref="B130:C130"/>
    <mergeCell ref="B131:C131"/>
    <mergeCell ref="B138:C138"/>
    <mergeCell ref="B28:G28"/>
    <mergeCell ref="A71:F71"/>
    <mergeCell ref="A58:A59"/>
    <mergeCell ref="B16:G16"/>
    <mergeCell ref="B25:G25"/>
    <mergeCell ref="B24:G24"/>
    <mergeCell ref="B26:G26"/>
    <mergeCell ref="B27:G27"/>
    <mergeCell ref="B33:G33"/>
    <mergeCell ref="B34:G34"/>
    <mergeCell ref="B35:G35"/>
    <mergeCell ref="B36:G36"/>
    <mergeCell ref="B37:G37"/>
    <mergeCell ref="B38:G38"/>
    <mergeCell ref="B39:G39"/>
    <mergeCell ref="B42:G42"/>
    <mergeCell ref="B225:B227"/>
    <mergeCell ref="A70:F70"/>
    <mergeCell ref="A1:G2"/>
    <mergeCell ref="A6:G6"/>
    <mergeCell ref="A9:G9"/>
    <mergeCell ref="A12:G12"/>
    <mergeCell ref="A56:G56"/>
    <mergeCell ref="B15:G15"/>
    <mergeCell ref="B17:G17"/>
    <mergeCell ref="B18:G18"/>
    <mergeCell ref="B19:G19"/>
    <mergeCell ref="B20:G20"/>
    <mergeCell ref="B29:G29"/>
    <mergeCell ref="B30:G30"/>
    <mergeCell ref="B21:G21"/>
    <mergeCell ref="B140:C140"/>
    <mergeCell ref="F140:G140"/>
    <mergeCell ref="A72:F72"/>
    <mergeCell ref="C107:D107"/>
    <mergeCell ref="C108:D108"/>
    <mergeCell ref="C109:D109"/>
    <mergeCell ref="C110:D110"/>
    <mergeCell ref="C111:D111"/>
    <mergeCell ref="C90:D90"/>
    <mergeCell ref="C91:D91"/>
    <mergeCell ref="C92:D92"/>
    <mergeCell ref="C93:D93"/>
    <mergeCell ref="C94:D94"/>
    <mergeCell ref="A133:A135"/>
    <mergeCell ref="F127:G127"/>
    <mergeCell ref="F128:G128"/>
    <mergeCell ref="B137:C137"/>
    <mergeCell ref="K142:L142"/>
    <mergeCell ref="K143:L143"/>
    <mergeCell ref="K144:L144"/>
    <mergeCell ref="K145:L145"/>
    <mergeCell ref="K146:L146"/>
  </mergeCells>
  <conditionalFormatting sqref="G87">
    <cfRule type="cellIs" dxfId="1" priority="2" operator="lessThan">
      <formula>$G$88</formula>
    </cfRule>
  </conditionalFormatting>
  <conditionalFormatting sqref="G104">
    <cfRule type="cellIs" dxfId="0" priority="1" operator="lessThan">
      <formula>$G$105</formula>
    </cfRule>
  </conditionalFormatting>
  <dataValidations count="8">
    <dataValidation type="list" allowBlank="1" showInputMessage="1" showErrorMessage="1" sqref="B133:B135" xr:uid="{3812C43E-9FBB-4D52-8962-54FB7F5EA979}">
      <formula1>$J$118:$J$130</formula1>
    </dataValidation>
    <dataValidation type="list" allowBlank="1" showInputMessage="1" showErrorMessage="1" sqref="B140:C140" xr:uid="{293E379C-4FCB-41F6-A5ED-7FC2D0B40C8D}">
      <formula1>$L$118:$L$122</formula1>
    </dataValidation>
    <dataValidation type="list" allowBlank="1" showInputMessage="1" showErrorMessage="1" sqref="B128 B129:C129 B130:C130 B131:C131 B132:C132" xr:uid="{0500F51F-573D-4248-A0BE-8F72F5C74ED6}">
      <formula1>$I$118:$I$138</formula1>
    </dataValidation>
    <dataValidation type="list" allowBlank="1" showInputMessage="1" showErrorMessage="1" sqref="A60:A63" xr:uid="{8B5AD2C7-D335-4AFE-9673-AC34C04DC7D1}">
      <formula1>$I$1:$I$7</formula1>
    </dataValidation>
    <dataValidation type="list" allowBlank="1" showInputMessage="1" showErrorMessage="1" sqref="B139" xr:uid="{476EF84B-9AE7-4585-9DAC-819C873418BD}">
      <formula1>$K$118:$K$123</formula1>
    </dataValidation>
    <dataValidation type="list" showInputMessage="1" showErrorMessage="1" sqref="A54:E54" xr:uid="{8F4817AC-95DD-44A1-9183-B0F1A0333DD3}">
      <formula1>$I$50:$I$57</formula1>
    </dataValidation>
    <dataValidation type="list" allowBlank="1" showInputMessage="1" showErrorMessage="1" sqref="G51:G54 G70:G71" xr:uid="{3CF59814-5AFF-49D5-BE7C-F8861B31636F}">
      <formula1>$I$47:$I$48</formula1>
    </dataValidation>
    <dataValidation type="list" allowBlank="1" showInputMessage="1" showErrorMessage="1" sqref="G72" xr:uid="{FFD7325F-1CB3-46B0-9D4F-53E55C1A199E}">
      <formula1>I47:I48</formula1>
    </dataValidation>
  </dataValidations>
  <pageMargins left="0.25" right="0.25" top="0.75" bottom="0.75" header="0.3" footer="0.3"/>
  <pageSetup paperSize="8" scale="92" fitToHeight="3" orientation="portrait" r:id="rId1"/>
  <headerFooter>
    <oddFooter>&amp;F</oddFooter>
  </headerFooter>
  <rowBreaks count="2" manualBreakCount="2">
    <brk id="48" max="6" man="1"/>
    <brk id="10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S250"/>
  <sheetViews>
    <sheetView zoomScale="80" zoomScaleNormal="80" zoomScaleSheetLayoutView="100" workbookViewId="0">
      <pane ySplit="8" topLeftCell="A9" activePane="bottomLeft" state="frozen"/>
      <selection pane="bottomLeft" activeCell="G162" sqref="G162"/>
    </sheetView>
  </sheetViews>
  <sheetFormatPr defaultColWidth="9.109375" defaultRowHeight="15"/>
  <cols>
    <col min="1" max="1" width="7"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Summary!A77</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451</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423">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JIdJe8pVBKc+eWOEatgjWzwMLeymX2FwjgQ/uQy0+7T1HKFeGgxOXCSGRRzIrsZQpekirbM1LQP7ZvdBOQEH7A==" saltValue="X16pNH2XFsZdZFT5hJk1cA==" spinCount="100000" sheet="1" selectLockedCells="1"/>
  <mergeCells count="228">
    <mergeCell ref="D238:F239"/>
    <mergeCell ref="B30:D30"/>
    <mergeCell ref="E29:E30"/>
    <mergeCell ref="F29:F30"/>
    <mergeCell ref="G29:G30"/>
    <mergeCell ref="H29:H30"/>
    <mergeCell ref="A95:A96"/>
    <mergeCell ref="B96:D96"/>
    <mergeCell ref="E95:E96"/>
    <mergeCell ref="F95:F96"/>
    <mergeCell ref="G95:G96"/>
    <mergeCell ref="H95:H96"/>
    <mergeCell ref="B50:D50"/>
    <mergeCell ref="B79:C79"/>
    <mergeCell ref="B95:D95"/>
    <mergeCell ref="H35:H36"/>
    <mergeCell ref="B37:D37"/>
    <mergeCell ref="B38:D38"/>
    <mergeCell ref="B39:D39"/>
    <mergeCell ref="B40:D40"/>
    <mergeCell ref="B74:C74"/>
    <mergeCell ref="B61:C61"/>
    <mergeCell ref="B67:C67"/>
    <mergeCell ref="B64:C64"/>
    <mergeCell ref="B233:D233"/>
    <mergeCell ref="B230:D230"/>
    <mergeCell ref="B231:D231"/>
    <mergeCell ref="B227:D227"/>
    <mergeCell ref="B228:D228"/>
    <mergeCell ref="B229:D229"/>
    <mergeCell ref="B195:C195"/>
    <mergeCell ref="B208:C208"/>
    <mergeCell ref="B171:C171"/>
    <mergeCell ref="B203:C203"/>
    <mergeCell ref="B204:C204"/>
    <mergeCell ref="B206:C206"/>
    <mergeCell ref="B205:C205"/>
    <mergeCell ref="A213:B214"/>
    <mergeCell ref="A224:B224"/>
    <mergeCell ref="A199:B200"/>
    <mergeCell ref="B216:C216"/>
    <mergeCell ref="B217:C217"/>
    <mergeCell ref="D175:D176"/>
    <mergeCell ref="B196:C196"/>
    <mergeCell ref="C199:C200"/>
    <mergeCell ref="D199:D200"/>
    <mergeCell ref="B194:C194"/>
    <mergeCell ref="B192:C192"/>
    <mergeCell ref="B190:C190"/>
    <mergeCell ref="B179:C179"/>
    <mergeCell ref="B180:C180"/>
    <mergeCell ref="B178:C178"/>
    <mergeCell ref="A175:B176"/>
    <mergeCell ref="C175:C176"/>
    <mergeCell ref="A158:A159"/>
    <mergeCell ref="B158:C159"/>
    <mergeCell ref="B168:C168"/>
    <mergeCell ref="A167:A168"/>
    <mergeCell ref="B166:C166"/>
    <mergeCell ref="A165:A166"/>
    <mergeCell ref="B163:C163"/>
    <mergeCell ref="B172:C172"/>
    <mergeCell ref="B170:C170"/>
    <mergeCell ref="B162:C162"/>
    <mergeCell ref="B160:C160"/>
    <mergeCell ref="B167:C167"/>
    <mergeCell ref="B165:C165"/>
    <mergeCell ref="B209:C209"/>
    <mergeCell ref="B210:C210"/>
    <mergeCell ref="C213:C214"/>
    <mergeCell ref="D213:D214"/>
    <mergeCell ref="F11:F12"/>
    <mergeCell ref="D11:D12"/>
    <mergeCell ref="B20:C20"/>
    <mergeCell ref="B21:C21"/>
    <mergeCell ref="B73:C73"/>
    <mergeCell ref="B68:C68"/>
    <mergeCell ref="B69:C69"/>
    <mergeCell ref="B55:D55"/>
    <mergeCell ref="B29:D29"/>
    <mergeCell ref="B32:D32"/>
    <mergeCell ref="B34:D34"/>
    <mergeCell ref="B14:C14"/>
    <mergeCell ref="B16:C16"/>
    <mergeCell ref="B17:C17"/>
    <mergeCell ref="E11:E12"/>
    <mergeCell ref="B15:C15"/>
    <mergeCell ref="B19:C19"/>
    <mergeCell ref="B45:D45"/>
    <mergeCell ref="C146:C147"/>
    <mergeCell ref="A187:B187"/>
    <mergeCell ref="H37:H42"/>
    <mergeCell ref="G58:G59"/>
    <mergeCell ref="H58:H59"/>
    <mergeCell ref="E58:F58"/>
    <mergeCell ref="A58:B59"/>
    <mergeCell ref="E37:E42"/>
    <mergeCell ref="B46:D46"/>
    <mergeCell ref="B102:D102"/>
    <mergeCell ref="A11:B12"/>
    <mergeCell ref="B22:C22"/>
    <mergeCell ref="A35:A36"/>
    <mergeCell ref="B35:D36"/>
    <mergeCell ref="E35:E36"/>
    <mergeCell ref="B41:D41"/>
    <mergeCell ref="B42:D42"/>
    <mergeCell ref="B44:D44"/>
    <mergeCell ref="B54:D54"/>
    <mergeCell ref="B47:D47"/>
    <mergeCell ref="D58:D59"/>
    <mergeCell ref="B99:D99"/>
    <mergeCell ref="B75:C75"/>
    <mergeCell ref="B91:D91"/>
    <mergeCell ref="A29:A30"/>
    <mergeCell ref="H98:H99"/>
    <mergeCell ref="G93:G94"/>
    <mergeCell ref="F165:F166"/>
    <mergeCell ref="H93:H94"/>
    <mergeCell ref="B114:D114"/>
    <mergeCell ref="B126:C126"/>
    <mergeCell ref="D122:D123"/>
    <mergeCell ref="B70:C70"/>
    <mergeCell ref="B103:D103"/>
    <mergeCell ref="B104:D104"/>
    <mergeCell ref="B71:C71"/>
    <mergeCell ref="B120:C120"/>
    <mergeCell ref="B154:C157"/>
    <mergeCell ref="H152:H153"/>
    <mergeCell ref="G152:G153"/>
    <mergeCell ref="G154:G157"/>
    <mergeCell ref="H154:H157"/>
    <mergeCell ref="H165:H166"/>
    <mergeCell ref="D167:D168"/>
    <mergeCell ref="F167:F168"/>
    <mergeCell ref="E165:E166"/>
    <mergeCell ref="R101:R102"/>
    <mergeCell ref="I154:I158"/>
    <mergeCell ref="G98:G99"/>
    <mergeCell ref="B152:C153"/>
    <mergeCell ref="D165:D166"/>
    <mergeCell ref="B112:D112"/>
    <mergeCell ref="H126:H127"/>
    <mergeCell ref="B105:D105"/>
    <mergeCell ref="B109:D109"/>
    <mergeCell ref="B113:D113"/>
    <mergeCell ref="B150:C150"/>
    <mergeCell ref="H122:H123"/>
    <mergeCell ref="B108:D108"/>
    <mergeCell ref="B124:C124"/>
    <mergeCell ref="D126:D127"/>
    <mergeCell ref="E122:E123"/>
    <mergeCell ref="E126:E127"/>
    <mergeCell ref="B130:C130"/>
    <mergeCell ref="B133:C133"/>
    <mergeCell ref="D142:D143"/>
    <mergeCell ref="G126:G127"/>
    <mergeCell ref="H213:H214"/>
    <mergeCell ref="H175:H176"/>
    <mergeCell ref="H199:H200"/>
    <mergeCell ref="H146:H147"/>
    <mergeCell ref="E142:E143"/>
    <mergeCell ref="F142:G142"/>
    <mergeCell ref="F143:G143"/>
    <mergeCell ref="G199:G200"/>
    <mergeCell ref="G213:G214"/>
    <mergeCell ref="E146:F146"/>
    <mergeCell ref="G146:G147"/>
    <mergeCell ref="G175:G176"/>
    <mergeCell ref="G165:G166"/>
    <mergeCell ref="E199:F199"/>
    <mergeCell ref="E213:F213"/>
    <mergeCell ref="E175:F175"/>
    <mergeCell ref="E180:F180"/>
    <mergeCell ref="G167:G168"/>
    <mergeCell ref="E167:E168"/>
    <mergeCell ref="E156:F156"/>
    <mergeCell ref="E157:F157"/>
    <mergeCell ref="E152:F152"/>
    <mergeCell ref="H167:H168"/>
    <mergeCell ref="E153:F153"/>
    <mergeCell ref="A4:B4"/>
    <mergeCell ref="E154:F154"/>
    <mergeCell ref="E155:F155"/>
    <mergeCell ref="B136:C136"/>
    <mergeCell ref="B137:C137"/>
    <mergeCell ref="B127:C127"/>
    <mergeCell ref="B123:C123"/>
    <mergeCell ref="F126:F127"/>
    <mergeCell ref="A140:B140"/>
    <mergeCell ref="E93:E94"/>
    <mergeCell ref="F93:F94"/>
    <mergeCell ref="F140:G140"/>
    <mergeCell ref="B93:D93"/>
    <mergeCell ref="B101:D101"/>
    <mergeCell ref="B134:C134"/>
    <mergeCell ref="B135:C135"/>
    <mergeCell ref="B129:C129"/>
    <mergeCell ref="B151:C151"/>
    <mergeCell ref="A146:B147"/>
    <mergeCell ref="D146:D147"/>
    <mergeCell ref="A122:A123"/>
    <mergeCell ref="A126:A127"/>
    <mergeCell ref="B66:C66"/>
    <mergeCell ref="B65:C65"/>
    <mergeCell ref="B226:D226"/>
    <mergeCell ref="A154:A157"/>
    <mergeCell ref="A152:A153"/>
    <mergeCell ref="A7:B7"/>
    <mergeCell ref="D7:G7"/>
    <mergeCell ref="B122:C122"/>
    <mergeCell ref="B51:D51"/>
    <mergeCell ref="B53:D53"/>
    <mergeCell ref="B80:C80"/>
    <mergeCell ref="B81:C81"/>
    <mergeCell ref="B94:D94"/>
    <mergeCell ref="A93:A94"/>
    <mergeCell ref="A98:A99"/>
    <mergeCell ref="B62:C62"/>
    <mergeCell ref="B63:C63"/>
    <mergeCell ref="B77:C77"/>
    <mergeCell ref="B98:D98"/>
    <mergeCell ref="E98:E99"/>
    <mergeCell ref="F98:F99"/>
    <mergeCell ref="E71:F71"/>
    <mergeCell ref="D66:D69"/>
    <mergeCell ref="B110:D110"/>
    <mergeCell ref="F122:F123"/>
    <mergeCell ref="G122:G123"/>
  </mergeCells>
  <dataValidations count="3">
    <dataValidation type="list" allowBlank="1" showInputMessage="1" showErrorMessage="1" sqref="F143:G143" xr:uid="{00000000-0002-0000-0500-000001000000}">
      <formula1>$L$140:$Q$140</formula1>
    </dataValidation>
    <dataValidation type="list" allowBlank="1" showInputMessage="1" showErrorMessage="1" sqref="E233" xr:uid="{C64261B6-C630-4C15-A5CB-45EEBC4D8DEF}">
      <formula1>$K$233:$K$237</formula1>
    </dataValidation>
    <dataValidation type="list" allowBlank="1" showInputMessage="1" showErrorMessage="1" sqref="A7" xr:uid="{00000000-0002-0000-0500-000002000000}">
      <formula1>$K$1:$K$7</formula1>
    </dataValidation>
  </dataValidations>
  <pageMargins left="0.25" right="0.25" top="0.75" bottom="0.75" header="0.3" footer="0.3"/>
  <pageSetup paperSize="8" scale="83" fitToWidth="0" fitToHeight="4" orientation="portrait" r:id="rId1"/>
  <headerFooter>
    <oddFooter>&amp;F</oddFooter>
  </headerFooter>
  <rowBreaks count="4" manualBreakCount="4">
    <brk id="57" max="8" man="1"/>
    <brk id="116" max="8" man="1"/>
    <brk id="174" max="8" man="1"/>
    <brk id="22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21" width="0" style="3" hidden="1" customWidth="1"/>
    <col min="22"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Summary!A78</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664">
        <v>7.5</v>
      </c>
      <c r="B71" s="1020" t="s">
        <v>419</v>
      </c>
      <c r="C71" s="1020"/>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423">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3OxHAoGxdW6ip9Hr+mRo0/2ICPQsRRcCXlx3dya9dpwrs+5GB3CW6BRuL5htucZAmmHSCnrYtDgXLky0C72Cdw==" saltValue="lA+PYYU9sVVRqdiA13+p/Q==" spinCount="100000" sheet="1" selectLockedCells="1"/>
  <mergeCells count="228">
    <mergeCell ref="A224:B224"/>
    <mergeCell ref="B227:D227"/>
    <mergeCell ref="B233:D233"/>
    <mergeCell ref="D238:F239"/>
    <mergeCell ref="B203:C203"/>
    <mergeCell ref="B208:C208"/>
    <mergeCell ref="A213:B214"/>
    <mergeCell ref="C213:C214"/>
    <mergeCell ref="D213:D214"/>
    <mergeCell ref="E213:F213"/>
    <mergeCell ref="B217:C217"/>
    <mergeCell ref="B228:D228"/>
    <mergeCell ref="B230:D230"/>
    <mergeCell ref="B231:D231"/>
    <mergeCell ref="B229:D229"/>
    <mergeCell ref="B226:D226"/>
    <mergeCell ref="A187:B187"/>
    <mergeCell ref="G213:G214"/>
    <mergeCell ref="H213:H214"/>
    <mergeCell ref="B216:C216"/>
    <mergeCell ref="B190:C190"/>
    <mergeCell ref="B192:C192"/>
    <mergeCell ref="B194:C194"/>
    <mergeCell ref="A199:B200"/>
    <mergeCell ref="C199:C200"/>
    <mergeCell ref="D199:D200"/>
    <mergeCell ref="E199:F199"/>
    <mergeCell ref="G199:G200"/>
    <mergeCell ref="H199:H200"/>
    <mergeCell ref="B206:C206"/>
    <mergeCell ref="B205:C205"/>
    <mergeCell ref="B204:C204"/>
    <mergeCell ref="B195:C195"/>
    <mergeCell ref="B196:C196"/>
    <mergeCell ref="B209:C209"/>
    <mergeCell ref="B210:C210"/>
    <mergeCell ref="B163:C163"/>
    <mergeCell ref="E153:F153"/>
    <mergeCell ref="E154:F154"/>
    <mergeCell ref="B136:C136"/>
    <mergeCell ref="B137:C137"/>
    <mergeCell ref="B135:C135"/>
    <mergeCell ref="F143:G143"/>
    <mergeCell ref="F140:G140"/>
    <mergeCell ref="D142:D143"/>
    <mergeCell ref="E142:E143"/>
    <mergeCell ref="F142:G142"/>
    <mergeCell ref="A146:B147"/>
    <mergeCell ref="C146:C147"/>
    <mergeCell ref="D146:D147"/>
    <mergeCell ref="E146:F146"/>
    <mergeCell ref="G146:G147"/>
    <mergeCell ref="A165:A166"/>
    <mergeCell ref="B165:C165"/>
    <mergeCell ref="D165:D166"/>
    <mergeCell ref="E165:E166"/>
    <mergeCell ref="F165:F166"/>
    <mergeCell ref="G165:G166"/>
    <mergeCell ref="H165:H166"/>
    <mergeCell ref="A167:A168"/>
    <mergeCell ref="D167:D168"/>
    <mergeCell ref="E167:E168"/>
    <mergeCell ref="F167:F168"/>
    <mergeCell ref="G167:G168"/>
    <mergeCell ref="H167:H168"/>
    <mergeCell ref="E122:E123"/>
    <mergeCell ref="F122:F123"/>
    <mergeCell ref="G122:G123"/>
    <mergeCell ref="H122:H123"/>
    <mergeCell ref="B114:D114"/>
    <mergeCell ref="A126:A127"/>
    <mergeCell ref="B126:C126"/>
    <mergeCell ref="D126:D127"/>
    <mergeCell ref="E126:E127"/>
    <mergeCell ref="F126:F127"/>
    <mergeCell ref="G126:G127"/>
    <mergeCell ref="H126:H127"/>
    <mergeCell ref="B127:C127"/>
    <mergeCell ref="B124:C124"/>
    <mergeCell ref="B123:C123"/>
    <mergeCell ref="E98:E99"/>
    <mergeCell ref="F98:F99"/>
    <mergeCell ref="G98:G99"/>
    <mergeCell ref="H98:H99"/>
    <mergeCell ref="B101:D101"/>
    <mergeCell ref="R101:R102"/>
    <mergeCell ref="B108:D108"/>
    <mergeCell ref="B103:D103"/>
    <mergeCell ref="B104:D104"/>
    <mergeCell ref="E93:E94"/>
    <mergeCell ref="F93:F94"/>
    <mergeCell ref="G93:G94"/>
    <mergeCell ref="H93:H94"/>
    <mergeCell ref="A95:A96"/>
    <mergeCell ref="E95:E96"/>
    <mergeCell ref="F95:F96"/>
    <mergeCell ref="G95:G96"/>
    <mergeCell ref="H95:H96"/>
    <mergeCell ref="B179:C179"/>
    <mergeCell ref="B180:C180"/>
    <mergeCell ref="B154:C157"/>
    <mergeCell ref="G154:G157"/>
    <mergeCell ref="H154:H157"/>
    <mergeCell ref="I154:I158"/>
    <mergeCell ref="B158:C159"/>
    <mergeCell ref="B162:C162"/>
    <mergeCell ref="B170:C170"/>
    <mergeCell ref="B167:C167"/>
    <mergeCell ref="B168:C168"/>
    <mergeCell ref="B160:C160"/>
    <mergeCell ref="B171:C171"/>
    <mergeCell ref="B166:C166"/>
    <mergeCell ref="B172:C172"/>
    <mergeCell ref="A175:B176"/>
    <mergeCell ref="C175:C176"/>
    <mergeCell ref="D175:D176"/>
    <mergeCell ref="E175:F175"/>
    <mergeCell ref="G175:G176"/>
    <mergeCell ref="H175:H176"/>
    <mergeCell ref="B178:C178"/>
    <mergeCell ref="E180:F180"/>
    <mergeCell ref="A158:A159"/>
    <mergeCell ref="B64:C64"/>
    <mergeCell ref="D66:D69"/>
    <mergeCell ref="B74:C74"/>
    <mergeCell ref="B80:C80"/>
    <mergeCell ref="B69:C69"/>
    <mergeCell ref="B67:C67"/>
    <mergeCell ref="B66:C66"/>
    <mergeCell ref="B68:C68"/>
    <mergeCell ref="B65:C65"/>
    <mergeCell ref="B70:C70"/>
    <mergeCell ref="B71:C71"/>
    <mergeCell ref="B73:C73"/>
    <mergeCell ref="B77:C77"/>
    <mergeCell ref="B79:C79"/>
    <mergeCell ref="B91:D91"/>
    <mergeCell ref="B110:D110"/>
    <mergeCell ref="H29:H30"/>
    <mergeCell ref="A35:A36"/>
    <mergeCell ref="H35:H36"/>
    <mergeCell ref="H37:H42"/>
    <mergeCell ref="E58:F58"/>
    <mergeCell ref="G58:G59"/>
    <mergeCell ref="H58:H59"/>
    <mergeCell ref="B41:D41"/>
    <mergeCell ref="E37:E42"/>
    <mergeCell ref="B42:D42"/>
    <mergeCell ref="B47:D47"/>
    <mergeCell ref="B51:D51"/>
    <mergeCell ref="B55:D55"/>
    <mergeCell ref="A58:B59"/>
    <mergeCell ref="D58:D59"/>
    <mergeCell ref="E29:E30"/>
    <mergeCell ref="F29:F30"/>
    <mergeCell ref="G29:G30"/>
    <mergeCell ref="B30:D30"/>
    <mergeCell ref="B32:D32"/>
    <mergeCell ref="B34:D34"/>
    <mergeCell ref="B35:D36"/>
    <mergeCell ref="E35:E36"/>
    <mergeCell ref="B29:D29"/>
    <mergeCell ref="B14:C14"/>
    <mergeCell ref="B15:C15"/>
    <mergeCell ref="B16:C16"/>
    <mergeCell ref="A11:B12"/>
    <mergeCell ref="B39:D39"/>
    <mergeCell ref="B61:C61"/>
    <mergeCell ref="B46:D46"/>
    <mergeCell ref="B50:D50"/>
    <mergeCell ref="B54:D54"/>
    <mergeCell ref="B44:D44"/>
    <mergeCell ref="B45:D45"/>
    <mergeCell ref="B53:D53"/>
    <mergeCell ref="B37:D37"/>
    <mergeCell ref="B40:D40"/>
    <mergeCell ref="A29:A30"/>
    <mergeCell ref="A4:B4"/>
    <mergeCell ref="A7:B7"/>
    <mergeCell ref="D7:G7"/>
    <mergeCell ref="B134:C134"/>
    <mergeCell ref="B17:C17"/>
    <mergeCell ref="B19:C19"/>
    <mergeCell ref="B20:C20"/>
    <mergeCell ref="B21:C21"/>
    <mergeCell ref="B38:D38"/>
    <mergeCell ref="B63:C63"/>
    <mergeCell ref="B95:D95"/>
    <mergeCell ref="D11:D12"/>
    <mergeCell ref="B22:C22"/>
    <mergeCell ref="B62:C62"/>
    <mergeCell ref="E11:E12"/>
    <mergeCell ref="F11:F12"/>
    <mergeCell ref="E71:F71"/>
    <mergeCell ref="B75:C75"/>
    <mergeCell ref="B81:C81"/>
    <mergeCell ref="B96:D96"/>
    <mergeCell ref="B94:D94"/>
    <mergeCell ref="A93:A94"/>
    <mergeCell ref="B93:D93"/>
    <mergeCell ref="B105:D105"/>
    <mergeCell ref="B113:D113"/>
    <mergeCell ref="B102:D102"/>
    <mergeCell ref="B109:D109"/>
    <mergeCell ref="B99:D99"/>
    <mergeCell ref="B130:C130"/>
    <mergeCell ref="B112:D112"/>
    <mergeCell ref="B120:C120"/>
    <mergeCell ref="B129:C129"/>
    <mergeCell ref="A140:B140"/>
    <mergeCell ref="A98:A99"/>
    <mergeCell ref="B98:D98"/>
    <mergeCell ref="A122:A123"/>
    <mergeCell ref="B122:C122"/>
    <mergeCell ref="D122:D123"/>
    <mergeCell ref="B133:C133"/>
    <mergeCell ref="H146:H147"/>
    <mergeCell ref="B150:C150"/>
    <mergeCell ref="E155:F155"/>
    <mergeCell ref="E156:F156"/>
    <mergeCell ref="E157:F157"/>
    <mergeCell ref="A152:A153"/>
    <mergeCell ref="B152:C153"/>
    <mergeCell ref="E152:F152"/>
    <mergeCell ref="G152:G153"/>
    <mergeCell ref="H152:H153"/>
    <mergeCell ref="A154:A157"/>
    <mergeCell ref="B151:C151"/>
  </mergeCells>
  <dataValidations count="3">
    <dataValidation type="list" allowBlank="1" showInputMessage="1" showErrorMessage="1" sqref="A7" xr:uid="{59DF25ED-98E8-4505-A80D-DC2F1A831B95}">
      <formula1>$K$1:$K$7</formula1>
    </dataValidation>
    <dataValidation type="list" allowBlank="1" showInputMessage="1" showErrorMessage="1" sqref="E233" xr:uid="{C926ECB5-62B0-4E70-A573-E91126E3CD10}">
      <formula1>$K$233:$K$237</formula1>
    </dataValidation>
    <dataValidation type="list" allowBlank="1" showInputMessage="1" showErrorMessage="1" sqref="F143:G143" xr:uid="{29F8F155-31BC-4706-90BA-DAF3580E28F6}">
      <formula1>$L$140:$Q$140</formula1>
    </dataValidation>
  </dataValidations>
  <pageMargins left="0.25" right="0.25" top="0.75" bottom="0.75" header="0.3" footer="0.3"/>
  <pageSetup paperSize="9" scale="60" fitToHeight="4" orientation="portrait" r:id="rId1"/>
  <headerFooter>
    <oddFooter>&amp;F</oddFooter>
  </headerFooter>
  <rowBreaks count="4" manualBreakCount="4">
    <brk id="57" max="7" man="1"/>
    <brk id="116" max="7" man="1"/>
    <brk id="174" max="7" man="1"/>
    <brk id="22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Summary!A79</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H12" s="362"/>
    </row>
    <row r="13" spans="1:16" s="23" customFormat="1" ht="15.6">
      <c r="A13" s="363" t="s">
        <v>126</v>
      </c>
      <c r="B13" s="174"/>
      <c r="C13" s="174"/>
      <c r="D13" s="174"/>
      <c r="E13" s="177"/>
      <c r="F13" s="177"/>
      <c r="G13" s="298"/>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jE7jmCmUyR+xXSJPtc9e9+bHmsfTbtGKLiPGI5ei47gLzg7DhXIr/12DySqzjOHxNwXf4TUc4ywuY5pO84OJyA==" saltValue="kLIkmcB6KDdoqzWmSHZAkA==" spinCount="100000" sheet="1" selectLockedCells="1"/>
  <mergeCells count="228">
    <mergeCell ref="B233:D233"/>
    <mergeCell ref="D238:F239"/>
    <mergeCell ref="B178:C178"/>
    <mergeCell ref="E180:F180"/>
    <mergeCell ref="A187:B187"/>
    <mergeCell ref="B190:C190"/>
    <mergeCell ref="B192:C192"/>
    <mergeCell ref="B194:C194"/>
    <mergeCell ref="A199:B200"/>
    <mergeCell ref="C199:C200"/>
    <mergeCell ref="D199:D200"/>
    <mergeCell ref="E199:F199"/>
    <mergeCell ref="B195:C195"/>
    <mergeCell ref="B196:C196"/>
    <mergeCell ref="B179:C179"/>
    <mergeCell ref="B180:C180"/>
    <mergeCell ref="A213:B214"/>
    <mergeCell ref="C213:C214"/>
    <mergeCell ref="D213:D214"/>
    <mergeCell ref="E213:F213"/>
    <mergeCell ref="B226:D226"/>
    <mergeCell ref="A167:A168"/>
    <mergeCell ref="D167:D168"/>
    <mergeCell ref="E167:E168"/>
    <mergeCell ref="F167:F168"/>
    <mergeCell ref="G167:G168"/>
    <mergeCell ref="H167:H168"/>
    <mergeCell ref="B170:C170"/>
    <mergeCell ref="A175:B176"/>
    <mergeCell ref="C175:C176"/>
    <mergeCell ref="D175:D176"/>
    <mergeCell ref="E175:F175"/>
    <mergeCell ref="G175:G176"/>
    <mergeCell ref="H175:H176"/>
    <mergeCell ref="B167:C167"/>
    <mergeCell ref="A158:A159"/>
    <mergeCell ref="B158:C159"/>
    <mergeCell ref="B162:C162"/>
    <mergeCell ref="A165:A166"/>
    <mergeCell ref="B165:C165"/>
    <mergeCell ref="D165:D166"/>
    <mergeCell ref="E165:E166"/>
    <mergeCell ref="F165:F166"/>
    <mergeCell ref="G165:G166"/>
    <mergeCell ref="B163:C163"/>
    <mergeCell ref="B160:C160"/>
    <mergeCell ref="B166:C166"/>
    <mergeCell ref="B129:C129"/>
    <mergeCell ref="B133:C133"/>
    <mergeCell ref="A140:B140"/>
    <mergeCell ref="F140:G140"/>
    <mergeCell ref="D142:D143"/>
    <mergeCell ref="E142:E143"/>
    <mergeCell ref="F142:G142"/>
    <mergeCell ref="A146:B147"/>
    <mergeCell ref="C146:C147"/>
    <mergeCell ref="D146:D147"/>
    <mergeCell ref="E146:F146"/>
    <mergeCell ref="G146:G147"/>
    <mergeCell ref="B130:C130"/>
    <mergeCell ref="B137:C137"/>
    <mergeCell ref="F143:G143"/>
    <mergeCell ref="B134:C134"/>
    <mergeCell ref="B135:C135"/>
    <mergeCell ref="B136:C136"/>
    <mergeCell ref="A126:A127"/>
    <mergeCell ref="B126:C126"/>
    <mergeCell ref="D126:D127"/>
    <mergeCell ref="E126:E127"/>
    <mergeCell ref="F126:F127"/>
    <mergeCell ref="G126:G127"/>
    <mergeCell ref="H126:H127"/>
    <mergeCell ref="B127:C127"/>
    <mergeCell ref="A122:A123"/>
    <mergeCell ref="B124:C124"/>
    <mergeCell ref="B101:D101"/>
    <mergeCell ref="R101:R102"/>
    <mergeCell ref="B108:D108"/>
    <mergeCell ref="B122:C122"/>
    <mergeCell ref="D122:D123"/>
    <mergeCell ref="E122:E123"/>
    <mergeCell ref="F122:F123"/>
    <mergeCell ref="G122:G123"/>
    <mergeCell ref="H122:H123"/>
    <mergeCell ref="B105:D105"/>
    <mergeCell ref="B110:D110"/>
    <mergeCell ref="B114:D114"/>
    <mergeCell ref="B102:D102"/>
    <mergeCell ref="B123:C123"/>
    <mergeCell ref="B103:D103"/>
    <mergeCell ref="B104:D104"/>
    <mergeCell ref="B113:D113"/>
    <mergeCell ref="B109:D109"/>
    <mergeCell ref="B112:D112"/>
    <mergeCell ref="B120:C120"/>
    <mergeCell ref="E58:F58"/>
    <mergeCell ref="G58:G59"/>
    <mergeCell ref="H58:H59"/>
    <mergeCell ref="B64:C64"/>
    <mergeCell ref="D66:D69"/>
    <mergeCell ref="B74:C74"/>
    <mergeCell ref="B94:D94"/>
    <mergeCell ref="B95:D95"/>
    <mergeCell ref="B65:C65"/>
    <mergeCell ref="E71:F71"/>
    <mergeCell ref="B75:C75"/>
    <mergeCell ref="B80:C80"/>
    <mergeCell ref="B70:C70"/>
    <mergeCell ref="B71:C71"/>
    <mergeCell ref="B73:C73"/>
    <mergeCell ref="B77:C77"/>
    <mergeCell ref="B79:C79"/>
    <mergeCell ref="B91:D91"/>
    <mergeCell ref="B93:D93"/>
    <mergeCell ref="E93:E94"/>
    <mergeCell ref="B81:C81"/>
    <mergeCell ref="H29:H30"/>
    <mergeCell ref="B30:D30"/>
    <mergeCell ref="B32:D32"/>
    <mergeCell ref="B34:D34"/>
    <mergeCell ref="A35:A36"/>
    <mergeCell ref="B35:D36"/>
    <mergeCell ref="E35:E36"/>
    <mergeCell ref="H35:H36"/>
    <mergeCell ref="E37:E42"/>
    <mergeCell ref="H37:H42"/>
    <mergeCell ref="B42:D42"/>
    <mergeCell ref="B41:D41"/>
    <mergeCell ref="B38:D38"/>
    <mergeCell ref="B46:D46"/>
    <mergeCell ref="B54:D54"/>
    <mergeCell ref="B44:D44"/>
    <mergeCell ref="B45:D45"/>
    <mergeCell ref="B53:D53"/>
    <mergeCell ref="B39:D39"/>
    <mergeCell ref="B37:D37"/>
    <mergeCell ref="B40:D40"/>
    <mergeCell ref="B69:C69"/>
    <mergeCell ref="B61:C61"/>
    <mergeCell ref="B67:C67"/>
    <mergeCell ref="B62:C62"/>
    <mergeCell ref="B66:C66"/>
    <mergeCell ref="B68:C68"/>
    <mergeCell ref="B63:C63"/>
    <mergeCell ref="B55:D55"/>
    <mergeCell ref="A58:B59"/>
    <mergeCell ref="D58:D59"/>
    <mergeCell ref="B47:D47"/>
    <mergeCell ref="B51:D51"/>
    <mergeCell ref="B50:D50"/>
    <mergeCell ref="A4:B4"/>
    <mergeCell ref="D7:G7"/>
    <mergeCell ref="A7:B7"/>
    <mergeCell ref="B29:D29"/>
    <mergeCell ref="B20:C20"/>
    <mergeCell ref="B21:C21"/>
    <mergeCell ref="B22:C22"/>
    <mergeCell ref="D11:D12"/>
    <mergeCell ref="E11:E12"/>
    <mergeCell ref="F11:F12"/>
    <mergeCell ref="B14:C14"/>
    <mergeCell ref="B15:C15"/>
    <mergeCell ref="A29:A30"/>
    <mergeCell ref="E29:E30"/>
    <mergeCell ref="F29:F30"/>
    <mergeCell ref="G29:G30"/>
    <mergeCell ref="A11:B12"/>
    <mergeCell ref="B17:C17"/>
    <mergeCell ref="B19:C19"/>
    <mergeCell ref="B16:C16"/>
    <mergeCell ref="B96:D96"/>
    <mergeCell ref="B99:D99"/>
    <mergeCell ref="F93:F94"/>
    <mergeCell ref="G93:G94"/>
    <mergeCell ref="H93:H94"/>
    <mergeCell ref="A95:A96"/>
    <mergeCell ref="E95:E96"/>
    <mergeCell ref="F95:F96"/>
    <mergeCell ref="G95:G96"/>
    <mergeCell ref="H95:H96"/>
    <mergeCell ref="A93:A94"/>
    <mergeCell ref="A98:A99"/>
    <mergeCell ref="B98:D98"/>
    <mergeCell ref="E98:E99"/>
    <mergeCell ref="F98:F99"/>
    <mergeCell ref="G98:G99"/>
    <mergeCell ref="H98:H99"/>
    <mergeCell ref="B151:C151"/>
    <mergeCell ref="E153:F153"/>
    <mergeCell ref="E154:F154"/>
    <mergeCell ref="H146:H147"/>
    <mergeCell ref="B150:C150"/>
    <mergeCell ref="A152:A153"/>
    <mergeCell ref="B152:C153"/>
    <mergeCell ref="E152:F152"/>
    <mergeCell ref="G152:G153"/>
    <mergeCell ref="H152:H153"/>
    <mergeCell ref="A154:A157"/>
    <mergeCell ref="B154:C157"/>
    <mergeCell ref="G154:G157"/>
    <mergeCell ref="E156:F156"/>
    <mergeCell ref="E157:F157"/>
    <mergeCell ref="E155:F155"/>
    <mergeCell ref="H154:H157"/>
    <mergeCell ref="G213:G214"/>
    <mergeCell ref="H213:H214"/>
    <mergeCell ref="B217:C217"/>
    <mergeCell ref="B228:D228"/>
    <mergeCell ref="B230:D230"/>
    <mergeCell ref="B231:D231"/>
    <mergeCell ref="B229:D229"/>
    <mergeCell ref="I154:I158"/>
    <mergeCell ref="B171:C171"/>
    <mergeCell ref="B172:C172"/>
    <mergeCell ref="B168:C168"/>
    <mergeCell ref="B209:C209"/>
    <mergeCell ref="B210:C210"/>
    <mergeCell ref="B205:C205"/>
    <mergeCell ref="B206:C206"/>
    <mergeCell ref="B204:C204"/>
    <mergeCell ref="H199:H200"/>
    <mergeCell ref="B203:C203"/>
    <mergeCell ref="B208:C208"/>
    <mergeCell ref="G199:G200"/>
    <mergeCell ref="H165:H166"/>
    <mergeCell ref="B216:C216"/>
    <mergeCell ref="A224:B224"/>
    <mergeCell ref="B227:D227"/>
  </mergeCells>
  <dataValidations count="3">
    <dataValidation type="list" allowBlank="1" showInputMessage="1" showErrorMessage="1" sqref="A7" xr:uid="{5ED6EAE7-031E-4ABE-B11A-9BDB49D57706}">
      <formula1>$K$1:$K$7</formula1>
    </dataValidation>
    <dataValidation type="list" allowBlank="1" showInputMessage="1" showErrorMessage="1" sqref="E233" xr:uid="{DCD69A52-C6A2-4F10-8274-CCB1366CC8CF}">
      <formula1>$K$233:$K$237</formula1>
    </dataValidation>
    <dataValidation type="list" allowBlank="1" showInputMessage="1" showErrorMessage="1" sqref="F143:G143" xr:uid="{3BC6CFBF-44D0-4F46-9C27-D870EA8B8DDF}">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67"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52" t="s">
        <v>88</v>
      </c>
      <c r="B1" s="353"/>
      <c r="C1" s="353"/>
      <c r="D1" s="353"/>
      <c r="E1" s="353"/>
      <c r="F1" s="353"/>
      <c r="G1" s="353"/>
      <c r="H1" s="354"/>
      <c r="K1" s="3" t="s">
        <v>40</v>
      </c>
    </row>
    <row r="2" spans="1:16">
      <c r="A2" s="355"/>
      <c r="B2" s="276"/>
      <c r="C2" s="276"/>
      <c r="D2" s="276"/>
      <c r="E2" s="276"/>
      <c r="F2" s="276"/>
      <c r="G2" s="277"/>
      <c r="H2" s="278"/>
      <c r="J2" s="6"/>
      <c r="K2" s="6" t="s">
        <v>425</v>
      </c>
    </row>
    <row r="3" spans="1:16" ht="15.6">
      <c r="A3" s="356" t="s">
        <v>375</v>
      </c>
      <c r="B3" s="276"/>
      <c r="C3" s="276"/>
      <c r="D3" s="331" t="s">
        <v>141</v>
      </c>
      <c r="E3" s="331" t="s">
        <v>142</v>
      </c>
      <c r="F3" s="331" t="s">
        <v>143</v>
      </c>
      <c r="G3" s="290" t="s">
        <v>103</v>
      </c>
      <c r="H3" s="357" t="s">
        <v>62</v>
      </c>
      <c r="J3" s="6"/>
      <c r="K3" s="6" t="s">
        <v>44</v>
      </c>
    </row>
    <row r="4" spans="1:16" ht="15.6">
      <c r="A4" s="861">
        <f>Summary!A6</f>
        <v>0</v>
      </c>
      <c r="B4" s="862"/>
      <c r="C4" s="276"/>
      <c r="D4" s="72">
        <f>H84</f>
        <v>0</v>
      </c>
      <c r="E4" s="160">
        <f>H183</f>
        <v>0</v>
      </c>
      <c r="F4" s="127">
        <f>H220</f>
        <v>0</v>
      </c>
      <c r="G4" s="137">
        <f>H234</f>
        <v>0</v>
      </c>
      <c r="H4" s="358">
        <f>H236</f>
        <v>0</v>
      </c>
      <c r="J4" s="6"/>
      <c r="K4" s="6" t="s">
        <v>15</v>
      </c>
    </row>
    <row r="5" spans="1:16">
      <c r="A5" s="355"/>
      <c r="B5" s="276"/>
      <c r="C5" s="276"/>
      <c r="D5" s="276"/>
      <c r="E5" s="276"/>
      <c r="F5" s="276"/>
      <c r="G5" s="277"/>
      <c r="H5" s="278"/>
      <c r="J5" s="6"/>
      <c r="K5" s="6" t="s">
        <v>16</v>
      </c>
    </row>
    <row r="6" spans="1:16" s="4" customFormat="1" ht="15.6">
      <c r="A6" s="356" t="s">
        <v>89</v>
      </c>
      <c r="B6" s="294"/>
      <c r="C6" s="294"/>
      <c r="D6" s="295" t="s">
        <v>34</v>
      </c>
      <c r="E6" s="276"/>
      <c r="F6" s="276"/>
      <c r="G6" s="277"/>
      <c r="H6" s="278"/>
      <c r="J6" s="6"/>
      <c r="K6" s="6" t="s">
        <v>424</v>
      </c>
      <c r="L6" s="3"/>
      <c r="M6" s="3"/>
      <c r="N6" s="3"/>
    </row>
    <row r="7" spans="1:16" ht="15.75" customHeight="1">
      <c r="A7" s="840" t="s">
        <v>425</v>
      </c>
      <c r="B7" s="841"/>
      <c r="D7" s="842">
        <f>Summary!A80</f>
        <v>0</v>
      </c>
      <c r="E7" s="781"/>
      <c r="F7" s="781"/>
      <c r="G7" s="782"/>
      <c r="H7" s="359"/>
      <c r="J7" s="23"/>
      <c r="K7" s="23" t="s">
        <v>423</v>
      </c>
    </row>
    <row r="8" spans="1:16" ht="15.6" thickBot="1">
      <c r="A8" s="355"/>
      <c r="B8" s="296"/>
      <c r="C8" s="276"/>
      <c r="D8" s="276"/>
      <c r="E8" s="276"/>
      <c r="F8" s="276"/>
      <c r="G8" s="277"/>
      <c r="H8" s="278"/>
    </row>
    <row r="9" spans="1:16" ht="16.2" thickBot="1">
      <c r="A9" s="360" t="s">
        <v>124</v>
      </c>
      <c r="B9" s="139"/>
      <c r="C9" s="139"/>
      <c r="D9" s="139"/>
      <c r="E9" s="139"/>
      <c r="F9" s="140"/>
      <c r="G9" s="13"/>
      <c r="H9" s="361"/>
    </row>
    <row r="10" spans="1:16">
      <c r="A10" s="355"/>
      <c r="B10" s="297"/>
      <c r="C10" s="276"/>
      <c r="D10" s="276"/>
      <c r="E10" s="276"/>
      <c r="F10" s="276"/>
      <c r="G10" s="277"/>
      <c r="H10" s="278"/>
    </row>
    <row r="11" spans="1:16" ht="15.75" customHeight="1">
      <c r="A11" s="963" t="s">
        <v>0</v>
      </c>
      <c r="B11" s="964"/>
      <c r="C11" s="147"/>
      <c r="D11" s="985" t="s">
        <v>4</v>
      </c>
      <c r="E11" s="984" t="s">
        <v>80</v>
      </c>
      <c r="F11" s="984" t="s">
        <v>21</v>
      </c>
      <c r="G11" s="298"/>
      <c r="H11" s="362"/>
    </row>
    <row r="12" spans="1:16" ht="15.75" customHeight="1">
      <c r="A12" s="965"/>
      <c r="B12" s="966"/>
      <c r="C12" s="148"/>
      <c r="D12" s="986"/>
      <c r="E12" s="984"/>
      <c r="F12" s="984"/>
      <c r="G12" s="298"/>
      <c r="H12" s="362"/>
    </row>
    <row r="13" spans="1:16" s="23" customFormat="1" ht="15.6">
      <c r="A13" s="363" t="s">
        <v>126</v>
      </c>
      <c r="B13" s="174"/>
      <c r="C13" s="174"/>
      <c r="D13" s="174"/>
      <c r="E13" s="177"/>
      <c r="F13" s="177"/>
      <c r="G13" s="299"/>
      <c r="H13" s="364"/>
      <c r="O13" s="39"/>
      <c r="P13" s="39"/>
    </row>
    <row r="14" spans="1:16">
      <c r="A14" s="365">
        <v>1</v>
      </c>
      <c r="B14" s="987" t="s">
        <v>285</v>
      </c>
      <c r="C14" s="850"/>
      <c r="D14" s="143" t="s">
        <v>2</v>
      </c>
      <c r="E14" s="48" t="s">
        <v>49</v>
      </c>
      <c r="F14" s="24"/>
      <c r="G14" s="274"/>
      <c r="H14" s="289"/>
      <c r="I14" s="142" t="s">
        <v>141</v>
      </c>
      <c r="K14" s="146" t="str">
        <f>IF(F14&lt;65%,"Min. 65% coverage"," ")</f>
        <v>Min. 65% coverage</v>
      </c>
    </row>
    <row r="15" spans="1:16" ht="30.75" customHeight="1">
      <c r="A15" s="365">
        <v>2</v>
      </c>
      <c r="B15" s="987" t="s">
        <v>374</v>
      </c>
      <c r="C15" s="850"/>
      <c r="D15" s="144" t="s">
        <v>50</v>
      </c>
      <c r="E15" s="25" t="s">
        <v>49</v>
      </c>
      <c r="F15" s="521"/>
      <c r="G15" s="274"/>
      <c r="H15" s="278"/>
      <c r="I15" s="142" t="s">
        <v>142</v>
      </c>
      <c r="K15" s="146" t="str">
        <f>IF(F15&lt;65%,"Min. 80% coverage"," ")</f>
        <v>Min. 80% coverage</v>
      </c>
    </row>
    <row r="16" spans="1:16" ht="15" customHeight="1">
      <c r="A16" s="365">
        <v>3</v>
      </c>
      <c r="B16" s="987" t="s">
        <v>373</v>
      </c>
      <c r="C16" s="850"/>
      <c r="D16" s="144" t="s">
        <v>50</v>
      </c>
      <c r="E16" s="25" t="s">
        <v>49</v>
      </c>
      <c r="F16" s="521"/>
      <c r="G16" s="274"/>
      <c r="H16" s="362"/>
      <c r="I16" s="3" t="s">
        <v>141</v>
      </c>
      <c r="K16" s="146" t="str">
        <f>IF(F16&lt;65%,"Min. 65% coverage"," ")</f>
        <v>Min. 65% coverage</v>
      </c>
    </row>
    <row r="17" spans="1:19">
      <c r="A17" s="365">
        <v>4</v>
      </c>
      <c r="B17" s="885" t="s">
        <v>189</v>
      </c>
      <c r="C17" s="883"/>
      <c r="D17" s="141" t="s">
        <v>3</v>
      </c>
      <c r="E17" s="25" t="s">
        <v>49</v>
      </c>
      <c r="F17" s="521"/>
      <c r="G17" s="274"/>
      <c r="H17" s="362"/>
      <c r="I17" s="3" t="s">
        <v>143</v>
      </c>
      <c r="K17" s="146" t="str">
        <f>IF(F17&lt;65%,"Min. 65% coverage"," ")</f>
        <v>Min. 65% coverage</v>
      </c>
    </row>
    <row r="18" spans="1:19" s="23" customFormat="1" ht="15.6">
      <c r="A18" s="366" t="s">
        <v>125</v>
      </c>
      <c r="B18" s="174"/>
      <c r="C18" s="174"/>
      <c r="D18" s="174"/>
      <c r="E18" s="175"/>
      <c r="F18" s="176"/>
      <c r="G18" s="301"/>
      <c r="H18" s="364"/>
      <c r="K18" s="10"/>
      <c r="O18" s="39"/>
      <c r="P18" s="39"/>
    </row>
    <row r="19" spans="1:19" ht="32.25" customHeight="1">
      <c r="A19" s="367">
        <v>5</v>
      </c>
      <c r="B19" s="872" t="s">
        <v>286</v>
      </c>
      <c r="C19" s="989"/>
      <c r="D19" s="145" t="s">
        <v>3</v>
      </c>
      <c r="E19" s="510"/>
      <c r="F19" s="25">
        <f>IFERROR(E19/$F$115,0)</f>
        <v>0</v>
      </c>
      <c r="G19" s="274"/>
      <c r="H19" s="362"/>
      <c r="I19" s="3" t="s">
        <v>142</v>
      </c>
      <c r="K19" s="146" t="str">
        <f>IF($A$7=$K$2,IF(E19=0,"Please input wall length"," ")," ")</f>
        <v>Please input wall length</v>
      </c>
    </row>
    <row r="20" spans="1:19">
      <c r="A20" s="367">
        <v>6</v>
      </c>
      <c r="B20" s="987" t="s">
        <v>287</v>
      </c>
      <c r="C20" s="850"/>
      <c r="D20" s="184" t="s">
        <v>50</v>
      </c>
      <c r="E20" s="25" t="s">
        <v>49</v>
      </c>
      <c r="F20" s="24"/>
      <c r="G20" s="274"/>
      <c r="H20" s="362"/>
      <c r="I20" s="3" t="s">
        <v>142</v>
      </c>
      <c r="K20" s="146" t="str">
        <f>IF($A$7=$K$2,IF(F20&lt;65%,"Min. 65% coverage"," ")," ")</f>
        <v>Min. 65% coverage</v>
      </c>
    </row>
    <row r="21" spans="1:19">
      <c r="A21" s="367">
        <v>7</v>
      </c>
      <c r="B21" s="885" t="s">
        <v>304</v>
      </c>
      <c r="C21" s="883"/>
      <c r="D21" s="144" t="s">
        <v>50</v>
      </c>
      <c r="E21" s="25" t="s">
        <v>49</v>
      </c>
      <c r="F21" s="521"/>
      <c r="G21" s="274"/>
      <c r="H21" s="362"/>
      <c r="I21" s="3" t="s">
        <v>141</v>
      </c>
      <c r="K21" s="146" t="str">
        <f>IF($A$7=$K$2,IF(F21&lt;65%,"Min. 65% coverage"," ")," ")</f>
        <v>Min. 65% coverage</v>
      </c>
    </row>
    <row r="22" spans="1:19">
      <c r="A22" s="367" t="s">
        <v>306</v>
      </c>
      <c r="B22" s="885" t="s">
        <v>305</v>
      </c>
      <c r="C22" s="883"/>
      <c r="D22" s="144" t="s">
        <v>50</v>
      </c>
      <c r="E22" s="25" t="s">
        <v>49</v>
      </c>
      <c r="F22" s="521"/>
      <c r="G22" s="274"/>
      <c r="H22" s="362"/>
      <c r="K22" s="146"/>
    </row>
    <row r="23" spans="1:19">
      <c r="A23" s="355"/>
      <c r="B23" s="276"/>
      <c r="C23" s="276"/>
      <c r="D23" s="276"/>
      <c r="E23" s="276"/>
      <c r="F23" s="276"/>
      <c r="G23" s="277"/>
      <c r="H23" s="278"/>
      <c r="K23" s="6"/>
    </row>
    <row r="24" spans="1:19" ht="15.6">
      <c r="A24" s="368" t="s">
        <v>43</v>
      </c>
      <c r="B24" s="163"/>
      <c r="C24" s="163"/>
      <c r="D24" s="163"/>
      <c r="E24" s="163"/>
      <c r="F24" s="164" t="s">
        <v>42</v>
      </c>
      <c r="G24" s="165">
        <f>VLOOKUP($A$7,'Manpower allocation'!A4:D11,2,FALSE)*100</f>
        <v>45</v>
      </c>
      <c r="H24" s="369" t="s">
        <v>41</v>
      </c>
      <c r="J24" s="473">
        <f>VLOOKUP($A$7,'Manpower allocation'!A4:D11,2,FALSE)*100</f>
        <v>45</v>
      </c>
      <c r="K24" s="6"/>
    </row>
    <row r="25" spans="1:19" ht="15.6">
      <c r="A25" s="355"/>
      <c r="B25" s="302"/>
      <c r="C25" s="303"/>
      <c r="D25" s="276"/>
      <c r="E25" s="276"/>
      <c r="F25" s="276"/>
      <c r="G25" s="277"/>
      <c r="H25" s="278"/>
      <c r="K25" s="6"/>
    </row>
    <row r="26" spans="1:19" s="23" customFormat="1" ht="46.8">
      <c r="A26" s="370" t="s">
        <v>0</v>
      </c>
      <c r="B26" s="35"/>
      <c r="C26" s="35"/>
      <c r="D26" s="36"/>
      <c r="E26" s="37" t="s">
        <v>17</v>
      </c>
      <c r="F26" s="37" t="s">
        <v>112</v>
      </c>
      <c r="G26" s="37" t="s">
        <v>18</v>
      </c>
      <c r="H26" s="371" t="s">
        <v>52</v>
      </c>
      <c r="K26" s="38"/>
      <c r="R26" s="39"/>
      <c r="S26" s="39"/>
    </row>
    <row r="27" spans="1:19" s="23" customFormat="1" ht="15.6">
      <c r="A27" s="372" t="s">
        <v>196</v>
      </c>
      <c r="B27" s="40" t="s">
        <v>212</v>
      </c>
      <c r="C27" s="41"/>
      <c r="D27" s="41"/>
      <c r="E27" s="42"/>
      <c r="F27" s="42"/>
      <c r="G27" s="42"/>
      <c r="H27" s="373"/>
      <c r="R27" s="39"/>
      <c r="S27" s="39"/>
    </row>
    <row r="28" spans="1:19" s="23" customFormat="1" ht="15.6">
      <c r="A28" s="374">
        <v>1</v>
      </c>
      <c r="B28" s="34" t="s">
        <v>336</v>
      </c>
      <c r="C28" s="35"/>
      <c r="D28" s="43"/>
      <c r="E28" s="35"/>
      <c r="F28" s="44"/>
      <c r="G28" s="44"/>
      <c r="H28" s="375"/>
      <c r="R28" s="39"/>
      <c r="S28" s="39"/>
    </row>
    <row r="29" spans="1:19" s="23" customFormat="1">
      <c r="A29" s="980">
        <v>1.1000000000000001</v>
      </c>
      <c r="B29" s="851" t="s">
        <v>288</v>
      </c>
      <c r="C29" s="988"/>
      <c r="D29" s="988"/>
      <c r="E29" s="903">
        <f>VLOOKUP(A29,'Point Allocation'!$A$5:$J$15,MATCH(A7,'Point Allocation'!$A$5:$J$5,0),0)</f>
        <v>45</v>
      </c>
      <c r="F29" s="1014"/>
      <c r="G29" s="1015">
        <f>IFERROR(F29/$F$56,0)</f>
        <v>0</v>
      </c>
      <c r="H29" s="908">
        <f>E29*G29</f>
        <v>0</v>
      </c>
      <c r="R29" s="39"/>
      <c r="S29" s="39"/>
    </row>
    <row r="30" spans="1:19" s="23" customFormat="1" ht="15.6">
      <c r="A30" s="981"/>
      <c r="B30" s="998" t="s">
        <v>398</v>
      </c>
      <c r="C30" s="998"/>
      <c r="D30" s="998"/>
      <c r="E30" s="903"/>
      <c r="F30" s="1014"/>
      <c r="G30" s="1015">
        <f t="shared" ref="G30" si="0">IFERROR(F30/$F$56,0)</f>
        <v>0</v>
      </c>
      <c r="H30" s="908"/>
      <c r="R30" s="39"/>
      <c r="S30" s="39"/>
    </row>
    <row r="31" spans="1:19" s="23" customFormat="1" ht="15.6">
      <c r="A31" s="374">
        <v>2</v>
      </c>
      <c r="B31" s="34" t="s">
        <v>337</v>
      </c>
      <c r="C31" s="45"/>
      <c r="D31" s="43"/>
      <c r="E31" s="46"/>
      <c r="F31" s="8"/>
      <c r="G31" s="16"/>
      <c r="H31" s="376"/>
      <c r="R31" s="47"/>
      <c r="S31" s="39"/>
    </row>
    <row r="32" spans="1:19" s="23" customFormat="1">
      <c r="A32" s="377">
        <v>2.1</v>
      </c>
      <c r="B32" s="884" t="s">
        <v>201</v>
      </c>
      <c r="C32" s="885"/>
      <c r="D32" s="883"/>
      <c r="E32" s="14">
        <f>VLOOKUP(A32,'Point Allocation'!$A$5:$J$15,MATCH(A7,'Point Allocation'!$A$5:$J$5,0),0)</f>
        <v>42</v>
      </c>
      <c r="F32" s="510"/>
      <c r="G32" s="25">
        <f>IFERROR(F32/$F$56,0)</f>
        <v>0</v>
      </c>
      <c r="H32" s="381">
        <f>E32*G32</f>
        <v>0</v>
      </c>
      <c r="R32" s="47"/>
      <c r="S32" s="39"/>
    </row>
    <row r="33" spans="1:19" s="23" customFormat="1" ht="15.6">
      <c r="A33" s="374">
        <v>3</v>
      </c>
      <c r="B33" s="34" t="s">
        <v>338</v>
      </c>
      <c r="C33" s="45"/>
      <c r="D33" s="43"/>
      <c r="E33" s="46"/>
      <c r="F33" s="8"/>
      <c r="G33" s="16"/>
      <c r="H33" s="376"/>
      <c r="R33" s="47"/>
      <c r="S33" s="39"/>
    </row>
    <row r="34" spans="1:19" s="23" customFormat="1" ht="15" customHeight="1">
      <c r="A34" s="377">
        <v>3.1</v>
      </c>
      <c r="B34" s="884" t="s">
        <v>587</v>
      </c>
      <c r="C34" s="885"/>
      <c r="D34" s="883"/>
      <c r="E34" s="14">
        <f>VLOOKUP(A34,'Point Allocation'!$A$5:$J$15,MATCH(A7,'Point Allocation'!$A$5:$J$5,0),0)</f>
        <v>39</v>
      </c>
      <c r="F34" s="31"/>
      <c r="G34" s="25">
        <f>IFERROR(F34/$F$56,0)</f>
        <v>0</v>
      </c>
      <c r="H34" s="395">
        <f>E34*G34</f>
        <v>0</v>
      </c>
      <c r="R34" s="47"/>
      <c r="S34" s="39"/>
    </row>
    <row r="35" spans="1:19" s="23" customFormat="1" ht="31.5" customHeight="1">
      <c r="A35" s="967">
        <v>3.2</v>
      </c>
      <c r="B35" s="969" t="s">
        <v>328</v>
      </c>
      <c r="C35" s="970"/>
      <c r="D35" s="971"/>
      <c r="E35" s="910">
        <f>VLOOKUP(A35,'Point Allocation'!$A$5:$J$15,MATCH(A7,'Point Allocation'!$A$5:$J$5,0),0)</f>
        <v>39</v>
      </c>
      <c r="F35" s="31"/>
      <c r="G35" s="25">
        <f>IFERROR(F35/$F$56,0)</f>
        <v>0</v>
      </c>
      <c r="H35" s="945">
        <f>IF(SUM(J37:J42)&gt;=4,E35*G35,0)</f>
        <v>0</v>
      </c>
      <c r="R35" s="47"/>
      <c r="S35" s="39"/>
    </row>
    <row r="36" spans="1:19" s="23" customFormat="1" ht="31.5" customHeight="1">
      <c r="A36" s="968"/>
      <c r="B36" s="972"/>
      <c r="C36" s="973"/>
      <c r="D36" s="974"/>
      <c r="E36" s="911"/>
      <c r="F36" s="9" t="s">
        <v>128</v>
      </c>
      <c r="G36" s="48" t="s">
        <v>115</v>
      </c>
      <c r="H36" s="947"/>
      <c r="R36" s="47"/>
      <c r="S36" s="39"/>
    </row>
    <row r="37" spans="1:19" s="23" customFormat="1" ht="89.25" customHeight="1">
      <c r="A37" s="378" t="s">
        <v>190</v>
      </c>
      <c r="B37" s="1016" t="s">
        <v>357</v>
      </c>
      <c r="C37" s="1017"/>
      <c r="D37" s="1018"/>
      <c r="E37" s="958"/>
      <c r="F37" s="181" t="s">
        <v>129</v>
      </c>
      <c r="G37" s="520"/>
      <c r="H37" s="946"/>
      <c r="J37" s="49">
        <f t="shared" ref="J37:J42" si="1">IF(G37&gt;=65%,1,0)</f>
        <v>0</v>
      </c>
      <c r="R37" s="47"/>
      <c r="S37" s="39"/>
    </row>
    <row r="38" spans="1:19" s="23" customFormat="1" ht="33.75" customHeight="1">
      <c r="A38" s="378" t="s">
        <v>191</v>
      </c>
      <c r="B38" s="870" t="s">
        <v>213</v>
      </c>
      <c r="C38" s="871"/>
      <c r="D38" s="872"/>
      <c r="E38" s="958"/>
      <c r="F38" s="33" t="s">
        <v>130</v>
      </c>
      <c r="G38" s="521"/>
      <c r="H38" s="946"/>
      <c r="J38" s="49">
        <f t="shared" si="1"/>
        <v>0</v>
      </c>
      <c r="R38" s="47"/>
      <c r="S38" s="39"/>
    </row>
    <row r="39" spans="1:19" s="23" customFormat="1" ht="48.75" customHeight="1">
      <c r="A39" s="378" t="s">
        <v>199</v>
      </c>
      <c r="B39" s="870" t="s">
        <v>214</v>
      </c>
      <c r="C39" s="871"/>
      <c r="D39" s="872"/>
      <c r="E39" s="958"/>
      <c r="F39" s="33" t="s">
        <v>131</v>
      </c>
      <c r="G39" s="521"/>
      <c r="H39" s="946"/>
      <c r="J39" s="49">
        <f t="shared" si="1"/>
        <v>0</v>
      </c>
      <c r="R39" s="47"/>
      <c r="S39" s="39"/>
    </row>
    <row r="40" spans="1:19" s="23" customFormat="1" ht="45">
      <c r="A40" s="378" t="s">
        <v>192</v>
      </c>
      <c r="B40" s="870" t="s">
        <v>215</v>
      </c>
      <c r="C40" s="871"/>
      <c r="D40" s="872"/>
      <c r="E40" s="958"/>
      <c r="F40" s="33" t="s">
        <v>132</v>
      </c>
      <c r="G40" s="521"/>
      <c r="H40" s="946"/>
      <c r="J40" s="49">
        <f t="shared" si="1"/>
        <v>0</v>
      </c>
      <c r="R40" s="47"/>
      <c r="S40" s="39"/>
    </row>
    <row r="41" spans="1:19" s="23" customFormat="1" ht="48.75" customHeight="1">
      <c r="A41" s="378" t="s">
        <v>200</v>
      </c>
      <c r="B41" s="870" t="s">
        <v>216</v>
      </c>
      <c r="C41" s="871"/>
      <c r="D41" s="872"/>
      <c r="E41" s="958"/>
      <c r="F41" s="33" t="s">
        <v>133</v>
      </c>
      <c r="G41" s="521"/>
      <c r="H41" s="946"/>
      <c r="J41" s="49">
        <f t="shared" si="1"/>
        <v>0</v>
      </c>
      <c r="R41" s="47"/>
      <c r="S41" s="39"/>
    </row>
    <row r="42" spans="1:19" s="23" customFormat="1" ht="31.5" customHeight="1">
      <c r="A42" s="378" t="s">
        <v>193</v>
      </c>
      <c r="B42" s="975" t="s">
        <v>343</v>
      </c>
      <c r="C42" s="976"/>
      <c r="D42" s="977"/>
      <c r="E42" s="959"/>
      <c r="F42" s="33" t="s">
        <v>134</v>
      </c>
      <c r="G42" s="521"/>
      <c r="H42" s="947"/>
      <c r="J42" s="49">
        <f t="shared" si="1"/>
        <v>0</v>
      </c>
      <c r="R42" s="47"/>
      <c r="S42" s="39"/>
    </row>
    <row r="43" spans="1:19" s="23" customFormat="1" ht="15.6">
      <c r="A43" s="374" t="s">
        <v>194</v>
      </c>
      <c r="B43" s="34" t="s">
        <v>339</v>
      </c>
      <c r="C43" s="50"/>
      <c r="D43" s="43"/>
      <c r="E43" s="46"/>
      <c r="F43" s="30"/>
      <c r="G43" s="17"/>
      <c r="H43" s="379"/>
      <c r="R43" s="47"/>
      <c r="S43" s="39"/>
    </row>
    <row r="44" spans="1:19" s="23" customFormat="1" ht="31.5" customHeight="1">
      <c r="A44" s="380">
        <v>4.0999999999999996</v>
      </c>
      <c r="B44" s="884" t="s">
        <v>329</v>
      </c>
      <c r="C44" s="885"/>
      <c r="D44" s="883"/>
      <c r="E44" s="14">
        <f>VLOOKUP(A44,'Point Allocation'!$A$5:$J$15,MATCH(A7,'Point Allocation'!$A$5:$J$5,0),0)</f>
        <v>35</v>
      </c>
      <c r="F44" s="510"/>
      <c r="G44" s="25">
        <f>IFERROR(F44/$F$56,0)</f>
        <v>0</v>
      </c>
      <c r="H44" s="381">
        <f>E44*G44</f>
        <v>0</v>
      </c>
      <c r="R44" s="47"/>
      <c r="S44" s="39"/>
    </row>
    <row r="45" spans="1:19" s="23" customFormat="1">
      <c r="A45" s="382">
        <v>4.2</v>
      </c>
      <c r="B45" s="928" t="s">
        <v>346</v>
      </c>
      <c r="C45" s="990"/>
      <c r="D45" s="929"/>
      <c r="E45" s="14">
        <f>VLOOKUP(A45,'Point Allocation'!$A$5:$J$15,MATCH(A7,'Point Allocation'!$A$5:$J$5,0),0)</f>
        <v>35</v>
      </c>
      <c r="F45" s="510"/>
      <c r="G45" s="25">
        <f>IFERROR(F45/$F$56,0)</f>
        <v>0</v>
      </c>
      <c r="H45" s="381">
        <f>E45*G45</f>
        <v>0</v>
      </c>
      <c r="R45" s="47"/>
      <c r="S45" s="39"/>
    </row>
    <row r="46" spans="1:19" s="23" customFormat="1">
      <c r="A46" s="382">
        <v>4.3</v>
      </c>
      <c r="B46" s="960" t="s">
        <v>344</v>
      </c>
      <c r="C46" s="961"/>
      <c r="D46" s="962"/>
      <c r="E46" s="14">
        <f>VLOOKUP(A46,'Point Allocation'!$A$5:$J$15,MATCH(A7,'Point Allocation'!$A$5:$J$5,0),0)</f>
        <v>28</v>
      </c>
      <c r="F46" s="510"/>
      <c r="G46" s="25">
        <f>IFERROR(F46/$F$56,0)</f>
        <v>0</v>
      </c>
      <c r="H46" s="381">
        <f>E46*G46</f>
        <v>0</v>
      </c>
      <c r="R46" s="47"/>
      <c r="S46" s="39"/>
    </row>
    <row r="47" spans="1:19" s="23" customFormat="1">
      <c r="A47" s="380">
        <v>4.4000000000000004</v>
      </c>
      <c r="B47" s="884" t="s">
        <v>345</v>
      </c>
      <c r="C47" s="885"/>
      <c r="D47" s="883"/>
      <c r="E47" s="14">
        <f>VLOOKUP(A47,'Point Allocation'!$A$5:$J$15,MATCH(A7,'Point Allocation'!$A$5:$J$5,0),0)</f>
        <v>28</v>
      </c>
      <c r="F47" s="510"/>
      <c r="G47" s="25">
        <f>IFERROR(F47/$F$56,0)</f>
        <v>0</v>
      </c>
      <c r="H47" s="381">
        <f>E47*G47</f>
        <v>0</v>
      </c>
      <c r="R47" s="47"/>
      <c r="S47" s="39"/>
    </row>
    <row r="48" spans="1:19" s="53" customFormat="1" ht="15.6">
      <c r="A48" s="372" t="s">
        <v>195</v>
      </c>
      <c r="B48" s="40" t="s">
        <v>209</v>
      </c>
      <c r="C48" s="51"/>
      <c r="D48" s="52"/>
      <c r="E48" s="7"/>
      <c r="F48" s="7"/>
      <c r="G48" s="18"/>
      <c r="H48" s="383"/>
      <c r="J48" s="23"/>
      <c r="K48" s="23"/>
      <c r="L48" s="23"/>
      <c r="M48" s="23"/>
      <c r="N48" s="23"/>
      <c r="R48" s="54"/>
    </row>
    <row r="49" spans="1:19" s="53" customFormat="1" ht="15.6">
      <c r="A49" s="384">
        <v>5</v>
      </c>
      <c r="B49" s="34" t="s">
        <v>210</v>
      </c>
      <c r="C49" s="43"/>
      <c r="D49" s="43"/>
      <c r="E49" s="8"/>
      <c r="F49" s="8"/>
      <c r="G49" s="16"/>
      <c r="H49" s="379"/>
      <c r="J49" s="23"/>
      <c r="K49" s="23"/>
      <c r="L49" s="23"/>
      <c r="M49" s="23"/>
      <c r="N49" s="23"/>
      <c r="R49" s="54"/>
    </row>
    <row r="50" spans="1:19" s="23" customFormat="1">
      <c r="A50" s="385">
        <v>5.0999999999999996</v>
      </c>
      <c r="B50" s="843" t="s">
        <v>202</v>
      </c>
      <c r="C50" s="845"/>
      <c r="D50" s="844"/>
      <c r="E50" s="14">
        <f>VLOOKUP(A50,'Point Allocation'!$A$5:$J$15,MATCH(A7,'Point Allocation'!$A$5:$J$5,0),0)</f>
        <v>22</v>
      </c>
      <c r="F50" s="510"/>
      <c r="G50" s="25">
        <f>IFERROR(F50/$F$56,0)</f>
        <v>0</v>
      </c>
      <c r="H50" s="381">
        <f>E50*G50</f>
        <v>0</v>
      </c>
      <c r="R50" s="47"/>
      <c r="S50" s="39"/>
    </row>
    <row r="51" spans="1:19" s="23" customFormat="1">
      <c r="A51" s="385">
        <v>5.2</v>
      </c>
      <c r="B51" s="843" t="s">
        <v>149</v>
      </c>
      <c r="C51" s="845"/>
      <c r="D51" s="844"/>
      <c r="E51" s="14">
        <f>VLOOKUP(A51,'Point Allocation'!$A$5:$J$15,MATCH(A7,'Point Allocation'!$A$5:$J$5,0),0)</f>
        <v>10</v>
      </c>
      <c r="F51" s="510"/>
      <c r="G51" s="25">
        <f>IFERROR(F51/$F$56,0)</f>
        <v>0</v>
      </c>
      <c r="H51" s="381">
        <f>E51*G51</f>
        <v>0</v>
      </c>
      <c r="R51" s="47"/>
      <c r="S51" s="39"/>
    </row>
    <row r="52" spans="1:19" s="23" customFormat="1" ht="15.6">
      <c r="A52" s="386">
        <v>6</v>
      </c>
      <c r="B52" s="55" t="s">
        <v>211</v>
      </c>
      <c r="C52" s="43"/>
      <c r="D52" s="43"/>
      <c r="E52" s="8"/>
      <c r="F52" s="8"/>
      <c r="G52" s="16"/>
      <c r="H52" s="379"/>
      <c r="R52" s="47"/>
      <c r="S52" s="39"/>
    </row>
    <row r="53" spans="1:19" s="23" customFormat="1">
      <c r="A53" s="387">
        <v>6.1</v>
      </c>
      <c r="B53" s="822"/>
      <c r="C53" s="817"/>
      <c r="D53" s="846"/>
      <c r="E53" s="510"/>
      <c r="F53" s="510"/>
      <c r="G53" s="25">
        <f>IFERROR(F53/$F$56,0)</f>
        <v>0</v>
      </c>
      <c r="H53" s="381">
        <f>E53*G53</f>
        <v>0</v>
      </c>
      <c r="R53" s="47"/>
      <c r="S53" s="39"/>
    </row>
    <row r="54" spans="1:19" s="23" customFormat="1">
      <c r="A54" s="387">
        <v>6.2</v>
      </c>
      <c r="B54" s="822"/>
      <c r="C54" s="817"/>
      <c r="D54" s="846"/>
      <c r="E54" s="510"/>
      <c r="F54" s="510"/>
      <c r="G54" s="25">
        <f>IFERROR(F54/$F$56,0)</f>
        <v>0</v>
      </c>
      <c r="H54" s="381">
        <f>E54*G54</f>
        <v>0</v>
      </c>
      <c r="R54" s="47"/>
      <c r="S54" s="39"/>
    </row>
    <row r="55" spans="1:19" s="23" customFormat="1">
      <c r="A55" s="387">
        <v>6.3</v>
      </c>
      <c r="B55" s="822"/>
      <c r="C55" s="817"/>
      <c r="D55" s="846"/>
      <c r="E55" s="510"/>
      <c r="F55" s="510"/>
      <c r="G55" s="25">
        <f>IFERROR(F55/$F$56,0)</f>
        <v>0</v>
      </c>
      <c r="H55" s="381">
        <f>E55*G55</f>
        <v>0</v>
      </c>
      <c r="R55" s="47"/>
      <c r="S55" s="39"/>
    </row>
    <row r="56" spans="1:19" s="23" customFormat="1" ht="15.6">
      <c r="A56" s="388"/>
      <c r="B56" s="304"/>
      <c r="C56" s="305"/>
      <c r="D56" s="305"/>
      <c r="E56" s="306" t="s">
        <v>60</v>
      </c>
      <c r="F56" s="20">
        <f>SUM(F29,F32,F34,F35,F44,F45,F46,F47,F50,F51,F53,F54,F55)</f>
        <v>0</v>
      </c>
      <c r="G56" s="19">
        <f>SUM(G29,G32:G32,G34:G35,G44:G47,G50:G51,G53:G55)</f>
        <v>0</v>
      </c>
      <c r="H56" s="389">
        <f>IFERROR(SUM(H29:H55),0)</f>
        <v>0</v>
      </c>
      <c r="N56" s="56"/>
      <c r="R56" s="47"/>
      <c r="S56" s="39"/>
    </row>
    <row r="57" spans="1:19" s="23" customFormat="1" ht="15.6" thickBot="1">
      <c r="A57" s="467"/>
      <c r="B57" s="468"/>
      <c r="C57" s="469"/>
      <c r="D57" s="469"/>
      <c r="E57" s="469"/>
      <c r="F57" s="469"/>
      <c r="G57" s="456"/>
      <c r="H57" s="605"/>
      <c r="R57" s="47"/>
      <c r="S57" s="39"/>
    </row>
    <row r="58" spans="1:19" s="23" customFormat="1" ht="15.6">
      <c r="A58" s="954" t="s">
        <v>0</v>
      </c>
      <c r="B58" s="955"/>
      <c r="C58" s="612"/>
      <c r="D58" s="978" t="s">
        <v>4</v>
      </c>
      <c r="E58" s="952" t="s">
        <v>1</v>
      </c>
      <c r="F58" s="953"/>
      <c r="G58" s="948" t="s">
        <v>21</v>
      </c>
      <c r="H58" s="950" t="s">
        <v>62</v>
      </c>
      <c r="R58" s="47"/>
      <c r="S58" s="39"/>
    </row>
    <row r="59" spans="1:19" s="23" customFormat="1" ht="31.2">
      <c r="A59" s="956"/>
      <c r="B59" s="957"/>
      <c r="C59" s="57"/>
      <c r="D59" s="979"/>
      <c r="E59" s="37" t="s">
        <v>116</v>
      </c>
      <c r="F59" s="37" t="s">
        <v>117</v>
      </c>
      <c r="G59" s="949"/>
      <c r="H59" s="951"/>
      <c r="J59" s="58"/>
      <c r="R59" s="47"/>
      <c r="S59" s="39"/>
    </row>
    <row r="60" spans="1:19" s="23" customFormat="1" ht="15.6">
      <c r="A60" s="391" t="s">
        <v>217</v>
      </c>
      <c r="B60" s="40" t="s">
        <v>146</v>
      </c>
      <c r="C60" s="52"/>
      <c r="D60" s="59"/>
      <c r="E60" s="42"/>
      <c r="F60" s="42"/>
      <c r="G60" s="42"/>
      <c r="H60" s="392"/>
      <c r="J60" s="56"/>
      <c r="K60" s="56"/>
      <c r="L60" s="56"/>
      <c r="M60" s="56"/>
      <c r="R60" s="47"/>
      <c r="S60" s="39"/>
    </row>
    <row r="61" spans="1:19" s="23" customFormat="1" ht="15" customHeight="1">
      <c r="A61" s="393" t="s">
        <v>347</v>
      </c>
      <c r="B61" s="849" t="s">
        <v>595</v>
      </c>
      <c r="C61" s="850"/>
      <c r="D61" s="5" t="s">
        <v>50</v>
      </c>
      <c r="E61" s="9">
        <v>3</v>
      </c>
      <c r="F61" s="9">
        <v>4</v>
      </c>
      <c r="G61" s="60"/>
      <c r="H61" s="381">
        <f>IF(G61&gt;=80%,F61,IF(G61&lt;65%,0,E61))</f>
        <v>0</v>
      </c>
      <c r="R61" s="47"/>
      <c r="S61" s="39"/>
    </row>
    <row r="62" spans="1:19" s="23" customFormat="1">
      <c r="A62" s="393" t="s">
        <v>348</v>
      </c>
      <c r="B62" s="849" t="s">
        <v>596</v>
      </c>
      <c r="C62" s="850"/>
      <c r="D62" s="5" t="s">
        <v>50</v>
      </c>
      <c r="E62" s="9">
        <v>3</v>
      </c>
      <c r="F62" s="9">
        <v>4</v>
      </c>
      <c r="G62" s="60"/>
      <c r="H62" s="381">
        <f>IF(G62&gt;=80%,F62,IF(G62&lt;65%,0,E62))</f>
        <v>0</v>
      </c>
      <c r="R62" s="47"/>
      <c r="S62" s="39"/>
    </row>
    <row r="63" spans="1:19" s="23" customFormat="1">
      <c r="A63" s="394" t="s">
        <v>349</v>
      </c>
      <c r="B63" s="849" t="s">
        <v>588</v>
      </c>
      <c r="C63" s="850"/>
      <c r="D63" s="5" t="s">
        <v>50</v>
      </c>
      <c r="E63" s="9">
        <v>3</v>
      </c>
      <c r="F63" s="9">
        <v>4</v>
      </c>
      <c r="G63" s="60"/>
      <c r="H63" s="381">
        <f>IF(G63&gt;=80%,F63,IF(G63&lt;65%,0,E63))</f>
        <v>0</v>
      </c>
      <c r="R63" s="47"/>
      <c r="S63" s="39"/>
    </row>
    <row r="64" spans="1:19" s="23" customFormat="1" ht="51" customHeight="1">
      <c r="A64" s="393">
        <v>7.2</v>
      </c>
      <c r="B64" s="1019" t="s">
        <v>352</v>
      </c>
      <c r="C64" s="1019"/>
      <c r="D64" s="496" t="s">
        <v>50</v>
      </c>
      <c r="E64" s="514">
        <v>2</v>
      </c>
      <c r="F64" s="514">
        <v>2.5</v>
      </c>
      <c r="G64" s="494"/>
      <c r="H64" s="395">
        <f>IF(H35&gt;0,0,IF(G64&gt;=80%,F64,IF(G64&lt;65%,0,E64)))</f>
        <v>0</v>
      </c>
      <c r="J64" s="11"/>
      <c r="K64" s="11"/>
      <c r="L64" s="11"/>
      <c r="R64" s="47"/>
      <c r="S64" s="39"/>
    </row>
    <row r="65" spans="1:19" s="23" customFormat="1" ht="15" customHeight="1">
      <c r="A65" s="393">
        <v>7.3</v>
      </c>
      <c r="B65" s="884" t="s">
        <v>224</v>
      </c>
      <c r="C65" s="885"/>
      <c r="D65" s="350"/>
      <c r="E65" s="350"/>
      <c r="F65" s="350"/>
      <c r="G65" s="350"/>
      <c r="H65" s="396"/>
      <c r="J65" s="11"/>
      <c r="K65" s="11"/>
      <c r="L65" s="11"/>
      <c r="R65" s="47"/>
      <c r="S65" s="39"/>
    </row>
    <row r="66" spans="1:19" s="23" customFormat="1" ht="32.25" customHeight="1">
      <c r="A66" s="394" t="s">
        <v>218</v>
      </c>
      <c r="B66" s="882" t="s">
        <v>225</v>
      </c>
      <c r="C66" s="883"/>
      <c r="D66" s="855" t="s">
        <v>50</v>
      </c>
      <c r="E66" s="283">
        <v>1</v>
      </c>
      <c r="F66" s="283">
        <v>1.5</v>
      </c>
      <c r="G66" s="61"/>
      <c r="H66" s="285">
        <f>IF(H29+H35&gt;0,0.5,IF(G66&gt;=80%,F66,IF(G66&lt;65%,0,E66)))</f>
        <v>0</v>
      </c>
      <c r="K66" s="11"/>
      <c r="L66" s="11"/>
      <c r="R66" s="47"/>
      <c r="S66" s="39"/>
    </row>
    <row r="67" spans="1:19" s="23" customFormat="1" ht="47.25" customHeight="1">
      <c r="A67" s="394" t="s">
        <v>219</v>
      </c>
      <c r="B67" s="882" t="s">
        <v>226</v>
      </c>
      <c r="C67" s="883"/>
      <c r="D67" s="856"/>
      <c r="E67" s="283">
        <v>1</v>
      </c>
      <c r="F67" s="283">
        <v>1.5</v>
      </c>
      <c r="G67" s="61"/>
      <c r="H67" s="285">
        <f>IF(H29+H35&gt;0,0.5,IF(G67&gt;=80%,F67,IF(G67&lt;65%,0,E67)))</f>
        <v>0</v>
      </c>
      <c r="R67" s="47"/>
      <c r="S67" s="39"/>
    </row>
    <row r="68" spans="1:19" s="23" customFormat="1">
      <c r="A68" s="394" t="s">
        <v>233</v>
      </c>
      <c r="B68" s="882" t="s">
        <v>227</v>
      </c>
      <c r="C68" s="883"/>
      <c r="D68" s="856"/>
      <c r="E68" s="283">
        <v>1</v>
      </c>
      <c r="F68" s="283">
        <v>1.5</v>
      </c>
      <c r="G68" s="61"/>
      <c r="H68" s="285">
        <f>IF(H29+H35&gt;0,0.5,IF(G68&gt;=80%,F68,IF(G68&lt;65%,0,E68)))</f>
        <v>0</v>
      </c>
      <c r="R68" s="47"/>
      <c r="S68" s="39"/>
    </row>
    <row r="69" spans="1:19" s="23" customFormat="1" ht="46.5" customHeight="1">
      <c r="A69" s="394" t="s">
        <v>220</v>
      </c>
      <c r="B69" s="882" t="s">
        <v>228</v>
      </c>
      <c r="C69" s="883"/>
      <c r="D69" s="857"/>
      <c r="E69" s="283">
        <v>1</v>
      </c>
      <c r="F69" s="283">
        <v>1.5</v>
      </c>
      <c r="G69" s="61"/>
      <c r="H69" s="285">
        <f>IF(H29+H35&gt;0,0.5,IF(G69&gt;=80%,F69,IF(G69&lt;65%,0,E69)))</f>
        <v>0</v>
      </c>
      <c r="R69" s="47"/>
      <c r="S69" s="39"/>
    </row>
    <row r="70" spans="1:19" s="23" customFormat="1">
      <c r="A70" s="393">
        <v>7.4</v>
      </c>
      <c r="B70" s="930" t="s">
        <v>438</v>
      </c>
      <c r="C70" s="930"/>
      <c r="D70" s="332" t="s">
        <v>2</v>
      </c>
      <c r="E70" s="283">
        <v>1</v>
      </c>
      <c r="F70" s="283">
        <v>1.5</v>
      </c>
      <c r="G70" s="61"/>
      <c r="H70" s="285">
        <f>IF(G70&gt;=80%,F70,IF(G70&lt;65%,0,E70))</f>
        <v>0</v>
      </c>
      <c r="R70" s="47"/>
      <c r="S70" s="39"/>
    </row>
    <row r="71" spans="1:19" s="23" customFormat="1" ht="15" customHeight="1">
      <c r="A71" s="504">
        <v>7.5</v>
      </c>
      <c r="B71" s="932" t="s">
        <v>419</v>
      </c>
      <c r="C71" s="932"/>
      <c r="D71" s="535" t="s">
        <v>417</v>
      </c>
      <c r="E71" s="854">
        <v>2</v>
      </c>
      <c r="F71" s="854"/>
      <c r="G71" s="520"/>
      <c r="H71" s="497">
        <f>IF(G71&gt;=5%,E71,0)</f>
        <v>0</v>
      </c>
      <c r="R71" s="47"/>
      <c r="S71" s="39"/>
    </row>
    <row r="72" spans="1:19" s="23" customFormat="1" ht="15.6">
      <c r="A72" s="397" t="s">
        <v>221</v>
      </c>
      <c r="B72" s="62" t="s">
        <v>229</v>
      </c>
      <c r="C72" s="63"/>
      <c r="D72" s="64"/>
      <c r="E72" s="65"/>
      <c r="F72" s="65"/>
      <c r="G72" s="65"/>
      <c r="H72" s="398"/>
      <c r="R72" s="47"/>
      <c r="S72" s="39"/>
    </row>
    <row r="73" spans="1:19" s="23" customFormat="1">
      <c r="A73" s="393">
        <v>8.1</v>
      </c>
      <c r="B73" s="851" t="s">
        <v>230</v>
      </c>
      <c r="C73" s="851"/>
      <c r="D73" s="5" t="s">
        <v>50</v>
      </c>
      <c r="E73" s="14">
        <v>2</v>
      </c>
      <c r="F73" s="14">
        <v>2.5</v>
      </c>
      <c r="G73" s="66"/>
      <c r="H73" s="381">
        <f>IF(G73&gt;=80%,F73,IF(G73&lt;65%,0,E73))</f>
        <v>0</v>
      </c>
      <c r="J73" s="67"/>
      <c r="R73" s="47"/>
      <c r="S73" s="39"/>
    </row>
    <row r="74" spans="1:19" s="23" customFormat="1">
      <c r="A74" s="393">
        <v>8.1999999999999993</v>
      </c>
      <c r="B74" s="851" t="s">
        <v>231</v>
      </c>
      <c r="C74" s="851"/>
      <c r="D74" s="5" t="s">
        <v>50</v>
      </c>
      <c r="E74" s="14">
        <v>2</v>
      </c>
      <c r="F74" s="14">
        <v>2.5</v>
      </c>
      <c r="G74" s="66"/>
      <c r="H74" s="381">
        <f>IF(G74&gt;=80%,F74,IF(G74&lt;65%,0,E74))</f>
        <v>0</v>
      </c>
      <c r="J74" s="11"/>
      <c r="K74" s="11"/>
      <c r="L74" s="11"/>
      <c r="R74" s="47"/>
      <c r="S74" s="39"/>
    </row>
    <row r="75" spans="1:19" s="23" customFormat="1">
      <c r="A75" s="393">
        <v>8.3000000000000007</v>
      </c>
      <c r="B75" s="873" t="s">
        <v>145</v>
      </c>
      <c r="C75" s="874"/>
      <c r="D75" s="5" t="s">
        <v>2</v>
      </c>
      <c r="E75" s="14">
        <v>2</v>
      </c>
      <c r="F75" s="14">
        <v>2.5</v>
      </c>
      <c r="G75" s="60"/>
      <c r="H75" s="381">
        <f>IF(G75&gt;=80%,F75,IF(G75&lt;65%,0,E75))</f>
        <v>0</v>
      </c>
      <c r="R75" s="47"/>
      <c r="S75" s="39"/>
    </row>
    <row r="76" spans="1:19" s="23" customFormat="1" ht="15.6">
      <c r="A76" s="397" t="s">
        <v>222</v>
      </c>
      <c r="B76" s="62" t="s">
        <v>232</v>
      </c>
      <c r="C76" s="63"/>
      <c r="D76" s="64"/>
      <c r="E76" s="65"/>
      <c r="F76" s="65"/>
      <c r="G76" s="65"/>
      <c r="H76" s="398"/>
      <c r="R76" s="47"/>
      <c r="S76" s="39"/>
    </row>
    <row r="77" spans="1:19" s="23" customFormat="1" ht="31.5" customHeight="1">
      <c r="A77" s="393">
        <v>9.1</v>
      </c>
      <c r="B77" s="851" t="s">
        <v>369</v>
      </c>
      <c r="C77" s="851"/>
      <c r="D77" s="5" t="s">
        <v>50</v>
      </c>
      <c r="E77" s="14">
        <v>2</v>
      </c>
      <c r="F77" s="14">
        <v>2.5</v>
      </c>
      <c r="G77" s="66"/>
      <c r="H77" s="381">
        <f>IF(G77&gt;=80%,F77,IF(G77&lt;65%,0,E77))</f>
        <v>0</v>
      </c>
      <c r="R77" s="47"/>
      <c r="S77" s="39"/>
    </row>
    <row r="78" spans="1:19" s="23" customFormat="1" ht="15.6">
      <c r="A78" s="399" t="s">
        <v>223</v>
      </c>
      <c r="B78" s="68" t="s">
        <v>211</v>
      </c>
      <c r="C78" s="52"/>
      <c r="D78" s="52"/>
      <c r="E78" s="69"/>
      <c r="F78" s="69"/>
      <c r="G78" s="70"/>
      <c r="H78" s="400"/>
      <c r="R78" s="47"/>
      <c r="S78" s="39"/>
    </row>
    <row r="79" spans="1:19" s="23" customFormat="1">
      <c r="A79" s="393">
        <v>10.1</v>
      </c>
      <c r="B79" s="847"/>
      <c r="C79" s="847"/>
      <c r="D79" s="71"/>
      <c r="E79" s="510"/>
      <c r="F79" s="510"/>
      <c r="G79" s="521"/>
      <c r="H79" s="381">
        <f>IF(G79&gt;=80%,F79,IF(G79&lt;65%,0,E79))</f>
        <v>0</v>
      </c>
      <c r="R79" s="47"/>
      <c r="S79" s="39"/>
    </row>
    <row r="80" spans="1:19" s="23" customFormat="1">
      <c r="A80" s="393">
        <v>10.199999999999999</v>
      </c>
      <c r="B80" s="847"/>
      <c r="C80" s="847"/>
      <c r="D80" s="71"/>
      <c r="E80" s="510"/>
      <c r="F80" s="510"/>
      <c r="G80" s="521"/>
      <c r="H80" s="381">
        <f>IF(G80&gt;=80%,F80,IF(G80&lt;65%,0,E80))</f>
        <v>0</v>
      </c>
      <c r="R80" s="47"/>
      <c r="S80" s="39"/>
    </row>
    <row r="81" spans="1:19" s="23" customFormat="1">
      <c r="A81" s="393">
        <v>10.3</v>
      </c>
      <c r="B81" s="847"/>
      <c r="C81" s="847"/>
      <c r="D81" s="71"/>
      <c r="E81" s="510"/>
      <c r="F81" s="510"/>
      <c r="G81" s="521"/>
      <c r="H81" s="381">
        <f>IF(G81&gt;=80%,F81,IF(G81&lt;65%,0,E81))</f>
        <v>0</v>
      </c>
      <c r="R81" s="47"/>
      <c r="S81" s="39"/>
    </row>
    <row r="82" spans="1:19" s="23" customFormat="1" ht="15.6">
      <c r="A82" s="401"/>
      <c r="B82" s="307"/>
      <c r="C82" s="305"/>
      <c r="D82" s="305"/>
      <c r="E82" s="308"/>
      <c r="F82" s="309"/>
      <c r="G82" s="310" t="s">
        <v>415</v>
      </c>
      <c r="H82" s="402">
        <f>IFERROR((SUM(H61:H81)),0)</f>
        <v>0</v>
      </c>
      <c r="R82" s="47"/>
      <c r="S82" s="39"/>
    </row>
    <row r="83" spans="1:19" s="23" customFormat="1">
      <c r="A83" s="388"/>
      <c r="B83" s="307"/>
      <c r="C83" s="305"/>
      <c r="D83" s="305"/>
      <c r="E83" s="305"/>
      <c r="F83" s="305"/>
      <c r="G83" s="311"/>
      <c r="H83" s="364"/>
      <c r="R83" s="47"/>
      <c r="S83" s="39"/>
    </row>
    <row r="84" spans="1:19" s="23" customFormat="1" ht="15.6">
      <c r="A84" s="388"/>
      <c r="B84" s="307"/>
      <c r="C84" s="305"/>
      <c r="D84" s="305"/>
      <c r="E84" s="305"/>
      <c r="F84" s="305"/>
      <c r="G84" s="312" t="s">
        <v>127</v>
      </c>
      <c r="H84" s="403">
        <f>IFERROR(MIN(G24,H56+H82),0)</f>
        <v>0</v>
      </c>
      <c r="R84" s="47"/>
      <c r="S84" s="39"/>
    </row>
    <row r="85" spans="1:19" s="23" customFormat="1" ht="16.2" thickBot="1">
      <c r="A85" s="467"/>
      <c r="B85" s="468"/>
      <c r="C85" s="469"/>
      <c r="D85" s="469"/>
      <c r="E85" s="469"/>
      <c r="F85" s="469"/>
      <c r="G85" s="472"/>
      <c r="H85" s="471"/>
      <c r="R85" s="47"/>
      <c r="S85" s="39"/>
    </row>
    <row r="86" spans="1:19" s="23" customFormat="1" ht="15.6">
      <c r="A86" s="462" t="s">
        <v>51</v>
      </c>
      <c r="B86" s="463"/>
      <c r="C86" s="463"/>
      <c r="D86" s="463"/>
      <c r="E86" s="463"/>
      <c r="F86" s="464" t="s">
        <v>42</v>
      </c>
      <c r="G86" s="465">
        <f>VLOOKUP($A$7,'Manpower allocation'!A4:D11,3,FALSE)*100</f>
        <v>40</v>
      </c>
      <c r="H86" s="466" t="s">
        <v>41</v>
      </c>
      <c r="J86" s="73">
        <f>VLOOKUP($A$7,'Manpower allocation'!A4:D11,3,FALSE)*100</f>
        <v>40</v>
      </c>
      <c r="R86" s="47"/>
      <c r="S86" s="39"/>
    </row>
    <row r="87" spans="1:19" s="23" customFormat="1" ht="15.6">
      <c r="A87" s="388"/>
      <c r="B87" s="313"/>
      <c r="C87" s="308"/>
      <c r="D87" s="305"/>
      <c r="E87" s="305"/>
      <c r="F87" s="305"/>
      <c r="G87" s="314"/>
      <c r="H87" s="364"/>
      <c r="R87" s="47"/>
      <c r="S87" s="39"/>
    </row>
    <row r="88" spans="1:19" s="23" customFormat="1" ht="46.8">
      <c r="A88" s="523" t="s">
        <v>0</v>
      </c>
      <c r="B88" s="524"/>
      <c r="C88" s="162"/>
      <c r="D88" s="74"/>
      <c r="E88" s="75" t="s">
        <v>17</v>
      </c>
      <c r="F88" s="76" t="s">
        <v>80</v>
      </c>
      <c r="G88" s="76" t="s">
        <v>20</v>
      </c>
      <c r="H88" s="404" t="s">
        <v>52</v>
      </c>
      <c r="R88" s="47"/>
      <c r="S88" s="39"/>
    </row>
    <row r="89" spans="1:19" s="23" customFormat="1" ht="15.6">
      <c r="A89" s="405" t="s">
        <v>301</v>
      </c>
      <c r="B89" s="77" t="s">
        <v>330</v>
      </c>
      <c r="C89" s="78"/>
      <c r="D89" s="78"/>
      <c r="E89" s="79"/>
      <c r="F89" s="79"/>
      <c r="G89" s="79"/>
      <c r="H89" s="406"/>
      <c r="R89" s="47"/>
      <c r="S89" s="39"/>
    </row>
    <row r="90" spans="1:19" s="23" customFormat="1" ht="15.6">
      <c r="A90" s="407">
        <v>1</v>
      </c>
      <c r="B90" s="80" t="s">
        <v>336</v>
      </c>
      <c r="C90" s="81"/>
      <c r="D90" s="81"/>
      <c r="E90" s="82"/>
      <c r="F90" s="82"/>
      <c r="G90" s="82"/>
      <c r="H90" s="408"/>
      <c r="R90" s="47"/>
      <c r="S90" s="39"/>
    </row>
    <row r="91" spans="1:19" s="23" customFormat="1">
      <c r="A91" s="393">
        <v>1.1000000000000001</v>
      </c>
      <c r="B91" s="884" t="s">
        <v>288</v>
      </c>
      <c r="C91" s="845"/>
      <c r="D91" s="844"/>
      <c r="E91" s="83">
        <f>VLOOKUP(A91,'Point Allocation'!$A$20:$J$40,MATCH(A7,'Point Allocation'!$A$20:$J$20,0),0)</f>
        <v>30</v>
      </c>
      <c r="F91" s="84"/>
      <c r="G91" s="85">
        <f>IFERROR(F91/$F$115,0)</f>
        <v>0</v>
      </c>
      <c r="H91" s="409">
        <f>E91*G91</f>
        <v>0</v>
      </c>
      <c r="R91" s="39"/>
      <c r="S91" s="39"/>
    </row>
    <row r="92" spans="1:19" s="23" customFormat="1" ht="15.6">
      <c r="A92" s="410">
        <v>2</v>
      </c>
      <c r="B92" s="86" t="s">
        <v>337</v>
      </c>
      <c r="C92" s="87"/>
      <c r="D92" s="88"/>
      <c r="E92" s="88"/>
      <c r="F92" s="89"/>
      <c r="G92" s="90"/>
      <c r="H92" s="411"/>
      <c r="R92" s="47"/>
      <c r="S92" s="39"/>
    </row>
    <row r="93" spans="1:19" s="23" customFormat="1">
      <c r="A93" s="848">
        <v>2.1</v>
      </c>
      <c r="B93" s="843" t="s">
        <v>205</v>
      </c>
      <c r="C93" s="845"/>
      <c r="D93" s="844"/>
      <c r="E93" s="852">
        <f>VLOOKUP(A93,'Point Allocation'!$A$20:$J$40,MATCH(A7,'Point Allocation'!$A$20:$J$20,0),0)</f>
        <v>28</v>
      </c>
      <c r="F93" s="853"/>
      <c r="G93" s="914">
        <f>IFERROR(F93/$F$115,0)</f>
        <v>0</v>
      </c>
      <c r="H93" s="921">
        <f>E93*G93</f>
        <v>0</v>
      </c>
      <c r="R93" s="47"/>
      <c r="S93" s="39"/>
    </row>
    <row r="94" spans="1:19" s="23" customFormat="1" ht="15.6">
      <c r="A94" s="839"/>
      <c r="B94" s="834" t="s">
        <v>118</v>
      </c>
      <c r="C94" s="835"/>
      <c r="D94" s="836"/>
      <c r="E94" s="852"/>
      <c r="F94" s="853"/>
      <c r="G94" s="914"/>
      <c r="H94" s="921"/>
      <c r="R94" s="47"/>
      <c r="S94" s="39"/>
    </row>
    <row r="95" spans="1:19" s="23" customFormat="1">
      <c r="A95" s="848">
        <v>2.2000000000000002</v>
      </c>
      <c r="B95" s="884" t="s">
        <v>176</v>
      </c>
      <c r="C95" s="885"/>
      <c r="D95" s="883"/>
      <c r="E95" s="852">
        <f>VLOOKUP(A95,'Point Allocation'!$A$20:$J$40,MATCH(A7,'Point Allocation'!$A$20:$J$20,0),0)</f>
        <v>28</v>
      </c>
      <c r="F95" s="853"/>
      <c r="G95" s="914">
        <f>IFERROR(F95/$F$115,0)</f>
        <v>0</v>
      </c>
      <c r="H95" s="921">
        <f>E95*G95</f>
        <v>0</v>
      </c>
      <c r="R95" s="47"/>
      <c r="S95" s="39"/>
    </row>
    <row r="96" spans="1:19" s="23" customFormat="1" ht="15.6">
      <c r="A96" s="881"/>
      <c r="B96" s="834" t="s">
        <v>118</v>
      </c>
      <c r="C96" s="835"/>
      <c r="D96" s="836"/>
      <c r="E96" s="852"/>
      <c r="F96" s="853"/>
      <c r="G96" s="914"/>
      <c r="H96" s="921"/>
      <c r="R96" s="47"/>
      <c r="S96" s="39"/>
    </row>
    <row r="97" spans="1:19" s="23" customFormat="1" ht="15.6">
      <c r="A97" s="407">
        <v>3</v>
      </c>
      <c r="B97" s="80" t="s">
        <v>338</v>
      </c>
      <c r="C97" s="87"/>
      <c r="D97" s="87"/>
      <c r="E97" s="89"/>
      <c r="F97" s="89"/>
      <c r="G97" s="90"/>
      <c r="H97" s="412"/>
      <c r="R97" s="47"/>
      <c r="S97" s="39"/>
    </row>
    <row r="98" spans="1:19" s="23" customFormat="1">
      <c r="A98" s="848">
        <v>3.1</v>
      </c>
      <c r="B98" s="843" t="s">
        <v>206</v>
      </c>
      <c r="C98" s="845"/>
      <c r="D98" s="844"/>
      <c r="E98" s="852">
        <f>VLOOKUP(A98,'Point Allocation'!$A$20:$J$40,MATCH(A7,'Point Allocation'!$A$20:$J$20,0),0)</f>
        <v>27</v>
      </c>
      <c r="F98" s="853"/>
      <c r="G98" s="914">
        <f>IFERROR(F98/$F$115,0)</f>
        <v>0</v>
      </c>
      <c r="H98" s="921">
        <f>E98*G98</f>
        <v>0</v>
      </c>
      <c r="R98" s="47"/>
      <c r="S98" s="39"/>
    </row>
    <row r="99" spans="1:19" s="23" customFormat="1" ht="15.6">
      <c r="A99" s="839"/>
      <c r="B99" s="834" t="s">
        <v>284</v>
      </c>
      <c r="C99" s="835"/>
      <c r="D99" s="836"/>
      <c r="E99" s="852"/>
      <c r="F99" s="853"/>
      <c r="G99" s="914"/>
      <c r="H99" s="921"/>
      <c r="R99" s="47"/>
      <c r="S99" s="39"/>
    </row>
    <row r="100" spans="1:19" s="23" customFormat="1" ht="15.6">
      <c r="A100" s="407">
        <v>4</v>
      </c>
      <c r="B100" s="80" t="s">
        <v>339</v>
      </c>
      <c r="C100" s="87"/>
      <c r="D100" s="87"/>
      <c r="E100" s="89"/>
      <c r="F100" s="89"/>
      <c r="G100" s="90"/>
      <c r="H100" s="412"/>
      <c r="R100" s="47"/>
      <c r="S100" s="39"/>
    </row>
    <row r="101" spans="1:19" s="23" customFormat="1" ht="30" customHeight="1">
      <c r="A101" s="394" t="s">
        <v>203</v>
      </c>
      <c r="B101" s="870" t="s">
        <v>290</v>
      </c>
      <c r="C101" s="871"/>
      <c r="D101" s="872"/>
      <c r="E101" s="91">
        <f>VLOOKUP(A101,'Point Allocation'!$A$20:$J$40,MATCH(A7,'Point Allocation'!$A$20:$J$20,0),0)</f>
        <v>25</v>
      </c>
      <c r="F101" s="511"/>
      <c r="G101" s="512">
        <f>IFERROR(F101/$F$115,0)</f>
        <v>0</v>
      </c>
      <c r="H101" s="413">
        <f>E101*G101</f>
        <v>0</v>
      </c>
      <c r="R101" s="912"/>
      <c r="S101" s="39"/>
    </row>
    <row r="102" spans="1:19" s="23" customFormat="1">
      <c r="A102" s="394" t="s">
        <v>204</v>
      </c>
      <c r="B102" s="870" t="s">
        <v>291</v>
      </c>
      <c r="C102" s="871"/>
      <c r="D102" s="872"/>
      <c r="E102" s="91">
        <f>VLOOKUP(A102,'Point Allocation'!$A$20:$J$40,MATCH(A7,'Point Allocation'!$A$20:$J$20,0),0)</f>
        <v>25</v>
      </c>
      <c r="F102" s="511"/>
      <c r="G102" s="512">
        <f>IFERROR(F102/$F$115,0)</f>
        <v>0</v>
      </c>
      <c r="H102" s="413">
        <f>E102*G102</f>
        <v>0</v>
      </c>
      <c r="R102" s="912"/>
      <c r="S102" s="39"/>
    </row>
    <row r="103" spans="1:19" s="23" customFormat="1">
      <c r="A103" s="393">
        <v>4.2</v>
      </c>
      <c r="B103" s="873" t="s">
        <v>207</v>
      </c>
      <c r="C103" s="931"/>
      <c r="D103" s="874"/>
      <c r="E103" s="91">
        <f>VLOOKUP(A103,'Point Allocation'!$A$20:$J$40,MATCH(A7,'Point Allocation'!$A$20:$J$20,0),0)</f>
        <v>25</v>
      </c>
      <c r="F103" s="511"/>
      <c r="G103" s="512">
        <f>IFERROR(F103/$F$115,0)</f>
        <v>0</v>
      </c>
      <c r="H103" s="413">
        <f>E103*G103</f>
        <v>0</v>
      </c>
      <c r="R103" s="47"/>
      <c r="S103" s="39"/>
    </row>
    <row r="104" spans="1:19" s="23" customFormat="1">
      <c r="A104" s="393">
        <v>4.3</v>
      </c>
      <c r="B104" s="922" t="s">
        <v>157</v>
      </c>
      <c r="C104" s="923"/>
      <c r="D104" s="924"/>
      <c r="E104" s="91">
        <f>VLOOKUP(A104,'Point Allocation'!$A$20:$J$40,MATCH(A7,'Point Allocation'!$A$20:$J$20,0),0)</f>
        <v>25</v>
      </c>
      <c r="F104" s="511"/>
      <c r="G104" s="512">
        <f>IFERROR(F104/$F$115,0)</f>
        <v>0</v>
      </c>
      <c r="H104" s="414">
        <f>E104*G104</f>
        <v>0</v>
      </c>
      <c r="R104" s="47"/>
      <c r="S104" s="39"/>
    </row>
    <row r="105" spans="1:19" s="23" customFormat="1">
      <c r="A105" s="393">
        <v>4.4000000000000004</v>
      </c>
      <c r="B105" s="922" t="s">
        <v>353</v>
      </c>
      <c r="C105" s="923"/>
      <c r="D105" s="924"/>
      <c r="E105" s="91">
        <f>VLOOKUP(A105,'Point Allocation'!$A$20:$J$40,MATCH(A7,'Point Allocation'!$A$20:$J$20,0),0)</f>
        <v>22</v>
      </c>
      <c r="F105" s="511"/>
      <c r="G105" s="512">
        <f>IFERROR(F105/$F$115,0)</f>
        <v>0</v>
      </c>
      <c r="H105" s="414">
        <f>E105*G105</f>
        <v>0</v>
      </c>
      <c r="R105" s="47"/>
      <c r="S105" s="39"/>
    </row>
    <row r="106" spans="1:19" s="23" customFormat="1" ht="15.6">
      <c r="A106" s="415" t="s">
        <v>302</v>
      </c>
      <c r="B106" s="93" t="s">
        <v>234</v>
      </c>
      <c r="C106" s="94"/>
      <c r="D106" s="95"/>
      <c r="E106" s="96"/>
      <c r="F106" s="97"/>
      <c r="G106" s="98"/>
      <c r="H106" s="416"/>
      <c r="R106" s="47"/>
      <c r="S106" s="39"/>
    </row>
    <row r="107" spans="1:19" s="23" customFormat="1" ht="15.6">
      <c r="A107" s="407">
        <v>5</v>
      </c>
      <c r="B107" s="80" t="s">
        <v>235</v>
      </c>
      <c r="C107" s="87"/>
      <c r="D107" s="87"/>
      <c r="E107" s="89"/>
      <c r="F107" s="89"/>
      <c r="G107" s="90"/>
      <c r="H107" s="412"/>
      <c r="R107" s="47"/>
      <c r="S107" s="39"/>
    </row>
    <row r="108" spans="1:19" s="23" customFormat="1">
      <c r="A108" s="393">
        <v>5.0999999999999996</v>
      </c>
      <c r="B108" s="843" t="s">
        <v>208</v>
      </c>
      <c r="C108" s="845"/>
      <c r="D108" s="844"/>
      <c r="E108" s="99">
        <f>VLOOKUP(A108,'Point Allocation'!$A$20:$J$40,MATCH(A7,'Point Allocation'!$A$20:$J$20,0),0)</f>
        <v>16</v>
      </c>
      <c r="F108" s="150"/>
      <c r="G108" s="512">
        <f>IFERROR(F108/$F$115,0)</f>
        <v>0</v>
      </c>
      <c r="H108" s="417">
        <f>E108*G108</f>
        <v>0</v>
      </c>
      <c r="R108" s="47"/>
      <c r="S108" s="39"/>
    </row>
    <row r="109" spans="1:19" s="23" customFormat="1">
      <c r="A109" s="393">
        <v>5.2</v>
      </c>
      <c r="B109" s="843" t="s">
        <v>354</v>
      </c>
      <c r="C109" s="845"/>
      <c r="D109" s="844"/>
      <c r="E109" s="99">
        <f>VLOOKUP(A109,'Point Allocation'!$A$20:$J$40,MATCH(A7,'Point Allocation'!$A$20:$J$20,0),0)</f>
        <v>5</v>
      </c>
      <c r="F109" s="84"/>
      <c r="G109" s="512">
        <f>IFERROR(F109/$F$115,0)</f>
        <v>0</v>
      </c>
      <c r="H109" s="417">
        <f>E109*G109</f>
        <v>0</v>
      </c>
      <c r="R109" s="47"/>
      <c r="S109" s="39"/>
    </row>
    <row r="110" spans="1:19" s="23" customFormat="1">
      <c r="A110" s="393">
        <v>5.3</v>
      </c>
      <c r="B110" s="843" t="s">
        <v>355</v>
      </c>
      <c r="C110" s="845"/>
      <c r="D110" s="844"/>
      <c r="E110" s="99">
        <f>VLOOKUP(A110,'Point Allocation'!$A$20:$J$40,MATCH(A7,'Point Allocation'!$A$20:$J$20,0),0)</f>
        <v>0</v>
      </c>
      <c r="F110" s="149"/>
      <c r="G110" s="512">
        <f>IFERROR(F110/$F$115,0)</f>
        <v>0</v>
      </c>
      <c r="H110" s="418">
        <f>E110*G110</f>
        <v>0</v>
      </c>
      <c r="R110" s="47"/>
      <c r="S110" s="39"/>
    </row>
    <row r="111" spans="1:19" s="23" customFormat="1" ht="15.6">
      <c r="A111" s="419">
        <v>6</v>
      </c>
      <c r="B111" s="100" t="s">
        <v>211</v>
      </c>
      <c r="C111" s="87"/>
      <c r="D111" s="87"/>
      <c r="E111" s="89"/>
      <c r="F111" s="89"/>
      <c r="G111" s="90"/>
      <c r="H111" s="412"/>
      <c r="R111" s="47"/>
      <c r="S111" s="39"/>
    </row>
    <row r="112" spans="1:19" s="23" customFormat="1">
      <c r="A112" s="420">
        <v>6.1</v>
      </c>
      <c r="B112" s="822"/>
      <c r="C112" s="817"/>
      <c r="D112" s="846"/>
      <c r="E112" s="511"/>
      <c r="F112" s="511"/>
      <c r="G112" s="512">
        <f>IFERROR(F112/$F$115,0)</f>
        <v>0</v>
      </c>
      <c r="H112" s="418">
        <f>E112*G112</f>
        <v>0</v>
      </c>
      <c r="R112" s="47"/>
      <c r="S112" s="39"/>
    </row>
    <row r="113" spans="1:19" s="23" customFormat="1">
      <c r="A113" s="420">
        <v>6.2</v>
      </c>
      <c r="B113" s="822"/>
      <c r="C113" s="817"/>
      <c r="D113" s="846"/>
      <c r="E113" s="511"/>
      <c r="F113" s="511"/>
      <c r="G113" s="512">
        <f>IFERROR(F113/$F$115,0)</f>
        <v>0</v>
      </c>
      <c r="H113" s="418">
        <f>E113*G113</f>
        <v>0</v>
      </c>
      <c r="R113" s="47"/>
      <c r="S113" s="39"/>
    </row>
    <row r="114" spans="1:19" s="23" customFormat="1">
      <c r="A114" s="420">
        <v>6.3</v>
      </c>
      <c r="B114" s="847"/>
      <c r="C114" s="847"/>
      <c r="D114" s="847"/>
      <c r="E114" s="511"/>
      <c r="F114" s="511"/>
      <c r="G114" s="512">
        <f>IFERROR(F114/$F$115,0)</f>
        <v>0</v>
      </c>
      <c r="H114" s="418">
        <f>E114*G114</f>
        <v>0</v>
      </c>
      <c r="R114" s="47"/>
      <c r="S114" s="39"/>
    </row>
    <row r="115" spans="1:19" s="23" customFormat="1" ht="15.6">
      <c r="A115" s="401"/>
      <c r="B115" s="307"/>
      <c r="C115" s="305"/>
      <c r="D115" s="305"/>
      <c r="E115" s="312" t="s">
        <v>61</v>
      </c>
      <c r="F115" s="315">
        <f>SUM(F91:F114)+E19</f>
        <v>0</v>
      </c>
      <c r="G115" s="316">
        <f>SUM(G91:G114)+F19</f>
        <v>0</v>
      </c>
      <c r="H115" s="421">
        <f>IFERROR(SUM(H91:H114),0)</f>
        <v>0</v>
      </c>
      <c r="R115" s="47"/>
      <c r="S115" s="39"/>
    </row>
    <row r="116" spans="1:19" s="23" customFormat="1" ht="15.6" thickBot="1">
      <c r="A116" s="467"/>
      <c r="B116" s="468"/>
      <c r="C116" s="469"/>
      <c r="D116" s="469"/>
      <c r="E116" s="469"/>
      <c r="F116" s="469"/>
      <c r="G116" s="456"/>
      <c r="H116" s="605"/>
      <c r="R116" s="47"/>
      <c r="S116" s="39"/>
    </row>
    <row r="117" spans="1:19" s="23" customFormat="1" ht="31.2">
      <c r="A117" s="606" t="s">
        <v>0</v>
      </c>
      <c r="B117" s="607"/>
      <c r="C117" s="607"/>
      <c r="D117" s="608" t="s">
        <v>17</v>
      </c>
      <c r="E117" s="609" t="s">
        <v>80</v>
      </c>
      <c r="F117" s="610" t="s">
        <v>333</v>
      </c>
      <c r="G117" s="610" t="s">
        <v>334</v>
      </c>
      <c r="H117" s="611" t="s">
        <v>52</v>
      </c>
      <c r="R117" s="47"/>
      <c r="S117" s="39"/>
    </row>
    <row r="118" spans="1:19" s="23" customFormat="1" ht="15.6">
      <c r="A118" s="405" t="s">
        <v>236</v>
      </c>
      <c r="B118" s="77" t="s">
        <v>331</v>
      </c>
      <c r="C118" s="78"/>
      <c r="D118" s="79"/>
      <c r="E118" s="79"/>
      <c r="F118" s="79"/>
      <c r="G118" s="79"/>
      <c r="H118" s="406"/>
      <c r="R118" s="47"/>
      <c r="S118" s="39"/>
    </row>
    <row r="119" spans="1:19" s="23" customFormat="1" ht="15.6">
      <c r="A119" s="407">
        <v>7</v>
      </c>
      <c r="B119" s="80" t="s">
        <v>336</v>
      </c>
      <c r="C119" s="81"/>
      <c r="D119" s="82"/>
      <c r="E119" s="82"/>
      <c r="F119" s="82"/>
      <c r="G119" s="82"/>
      <c r="H119" s="408"/>
      <c r="R119" s="47"/>
      <c r="S119" s="39"/>
    </row>
    <row r="120" spans="1:19" s="23" customFormat="1" ht="15" customHeight="1">
      <c r="A120" s="380">
        <v>7.1</v>
      </c>
      <c r="B120" s="884" t="s">
        <v>288</v>
      </c>
      <c r="C120" s="883"/>
      <c r="D120" s="92">
        <f>VLOOKUP(A120,'Point Allocation'!$A$20:$J$41,MATCH(A7,'Point Allocation'!$A$20:$J$20,0),0)</f>
        <v>10</v>
      </c>
      <c r="E120" s="83">
        <f>F91</f>
        <v>0</v>
      </c>
      <c r="F120" s="83">
        <f>F29</f>
        <v>0</v>
      </c>
      <c r="G120" s="85">
        <f>IFERROR(SUM(E120:F120)/SUM($E$138:$F$138),0)</f>
        <v>0</v>
      </c>
      <c r="H120" s="409">
        <f>D120*G120</f>
        <v>0</v>
      </c>
      <c r="R120" s="47"/>
      <c r="S120" s="39"/>
    </row>
    <row r="121" spans="1:19" s="23" customFormat="1" ht="15.6">
      <c r="A121" s="410">
        <v>8</v>
      </c>
      <c r="B121" s="86" t="s">
        <v>337</v>
      </c>
      <c r="C121" s="87"/>
      <c r="D121" s="88"/>
      <c r="E121" s="89"/>
      <c r="F121" s="89"/>
      <c r="G121" s="90"/>
      <c r="H121" s="411"/>
      <c r="R121" s="47"/>
      <c r="S121" s="39"/>
    </row>
    <row r="122" spans="1:19" s="23" customFormat="1">
      <c r="A122" s="848">
        <v>8.1</v>
      </c>
      <c r="B122" s="843" t="s">
        <v>335</v>
      </c>
      <c r="C122" s="844"/>
      <c r="D122" s="925">
        <f>VLOOKUP(A122,'Point Allocation'!$A$20:$J$41,MATCH(A7,'Point Allocation'!$A$20:$J$20,0),0)</f>
        <v>8</v>
      </c>
      <c r="E122" s="927">
        <f>F93</f>
        <v>0</v>
      </c>
      <c r="F122" s="858"/>
      <c r="G122" s="859">
        <f>IFERROR(SUM(E122:F123)/SUM($E$138:$F$138),0)</f>
        <v>0</v>
      </c>
      <c r="H122" s="921">
        <f>D122*G122</f>
        <v>0</v>
      </c>
      <c r="R122" s="47"/>
      <c r="S122" s="39"/>
    </row>
    <row r="123" spans="1:19" s="23" customFormat="1" ht="15.6">
      <c r="A123" s="881"/>
      <c r="B123" s="834" t="s">
        <v>118</v>
      </c>
      <c r="C123" s="836"/>
      <c r="D123" s="926"/>
      <c r="E123" s="927"/>
      <c r="F123" s="858"/>
      <c r="G123" s="860"/>
      <c r="H123" s="921"/>
      <c r="R123" s="47"/>
      <c r="S123" s="39"/>
    </row>
    <row r="124" spans="1:19" s="23" customFormat="1">
      <c r="A124" s="380">
        <v>8.1999999999999993</v>
      </c>
      <c r="B124" s="884" t="s">
        <v>176</v>
      </c>
      <c r="C124" s="883"/>
      <c r="D124" s="92">
        <f>VLOOKUP(A124,'Point Allocation'!$A$20:$J$41,MATCH(A7,'Point Allocation'!$A$20:$J$20,0),0)</f>
        <v>8</v>
      </c>
      <c r="E124" s="183">
        <f>F95</f>
        <v>0</v>
      </c>
      <c r="F124" s="522"/>
      <c r="G124" s="85">
        <f>IFERROR(SUM(E124:F124)/SUM($E$138:$F$138),0)</f>
        <v>0</v>
      </c>
      <c r="H124" s="413">
        <f>D124*G124</f>
        <v>0</v>
      </c>
      <c r="R124" s="47"/>
      <c r="S124" s="39"/>
    </row>
    <row r="125" spans="1:19" s="23" customFormat="1" ht="15.6">
      <c r="A125" s="407">
        <v>9</v>
      </c>
      <c r="B125" s="80" t="s">
        <v>338</v>
      </c>
      <c r="C125" s="87"/>
      <c r="D125" s="89"/>
      <c r="E125" s="89"/>
      <c r="F125" s="89"/>
      <c r="G125" s="90"/>
      <c r="H125" s="412"/>
      <c r="R125" s="47"/>
      <c r="S125" s="39"/>
    </row>
    <row r="126" spans="1:19" s="23" customFormat="1">
      <c r="A126" s="848">
        <v>9.1</v>
      </c>
      <c r="B126" s="843" t="s">
        <v>378</v>
      </c>
      <c r="C126" s="844"/>
      <c r="D126" s="925">
        <f>VLOOKUP(A126,'Point Allocation'!$A$20:$J$41,MATCH(A7,'Point Allocation'!$A$20:$J$20,0),0)</f>
        <v>6</v>
      </c>
      <c r="E126" s="858"/>
      <c r="F126" s="858"/>
      <c r="G126" s="914">
        <f>IFERROR(SUM(E126:F127)/SUM($E$138:$F$138),0)</f>
        <v>0</v>
      </c>
      <c r="H126" s="921">
        <f>D126*G126</f>
        <v>0</v>
      </c>
      <c r="R126" s="47"/>
      <c r="S126" s="39"/>
    </row>
    <row r="127" spans="1:19" s="23" customFormat="1" ht="15.6">
      <c r="A127" s="881"/>
      <c r="B127" s="834" t="s">
        <v>5</v>
      </c>
      <c r="C127" s="836"/>
      <c r="D127" s="926"/>
      <c r="E127" s="858"/>
      <c r="F127" s="858"/>
      <c r="G127" s="914"/>
      <c r="H127" s="921"/>
      <c r="R127" s="47"/>
      <c r="S127" s="39"/>
    </row>
    <row r="128" spans="1:19" s="23" customFormat="1" ht="15.6">
      <c r="A128" s="407">
        <v>10</v>
      </c>
      <c r="B128" s="80" t="s">
        <v>340</v>
      </c>
      <c r="C128" s="87"/>
      <c r="D128" s="89"/>
      <c r="E128" s="89"/>
      <c r="F128" s="89"/>
      <c r="G128" s="90"/>
      <c r="H128" s="412"/>
      <c r="R128" s="47"/>
      <c r="S128" s="39"/>
    </row>
    <row r="129" spans="1:19" s="23" customFormat="1" ht="15" customHeight="1">
      <c r="A129" s="385">
        <v>10.1</v>
      </c>
      <c r="B129" s="843" t="s">
        <v>379</v>
      </c>
      <c r="C129" s="844"/>
      <c r="D129" s="92">
        <f>VLOOKUP(A129,'Point Allocation'!$A$20:$J$41,MATCH(A7,'Point Allocation'!$A$20:$J$20,0),0)</f>
        <v>4</v>
      </c>
      <c r="E129" s="522"/>
      <c r="F129" s="522"/>
      <c r="G129" s="85">
        <f>IFERROR(SUM(E129:F129)/SUM($E$138:$F$138),0)</f>
        <v>0</v>
      </c>
      <c r="H129" s="413">
        <f>D129*G129</f>
        <v>0</v>
      </c>
      <c r="R129" s="47"/>
      <c r="S129" s="39"/>
    </row>
    <row r="130" spans="1:19" s="23" customFormat="1" ht="32.25" customHeight="1">
      <c r="A130" s="382">
        <v>10.199999999999999</v>
      </c>
      <c r="B130" s="928" t="s">
        <v>351</v>
      </c>
      <c r="C130" s="929"/>
      <c r="D130" s="92">
        <f>VLOOKUP(A130,'Point Allocation'!$A$20:$J$41,MATCH(A7,'Point Allocation'!$A$20:$J$20,0),0)</f>
        <v>4</v>
      </c>
      <c r="E130" s="182"/>
      <c r="F130" s="522"/>
      <c r="G130" s="512">
        <f>IFERROR(SUM(E130:F130)/SUM($E$138:$F$138),0)</f>
        <v>0</v>
      </c>
      <c r="H130" s="413">
        <f>D130*G130</f>
        <v>0</v>
      </c>
      <c r="R130" s="47"/>
      <c r="S130" s="39"/>
    </row>
    <row r="131" spans="1:19" s="23" customFormat="1" ht="15.6">
      <c r="A131" s="415" t="s">
        <v>237</v>
      </c>
      <c r="B131" s="93" t="s">
        <v>260</v>
      </c>
      <c r="C131" s="94"/>
      <c r="D131" s="96"/>
      <c r="E131" s="97"/>
      <c r="F131" s="97"/>
      <c r="G131" s="98"/>
      <c r="H131" s="416"/>
      <c r="R131" s="47"/>
      <c r="S131" s="39"/>
    </row>
    <row r="132" spans="1:19" s="23" customFormat="1" ht="15.6">
      <c r="A132" s="407">
        <v>11</v>
      </c>
      <c r="B132" s="80" t="s">
        <v>261</v>
      </c>
      <c r="C132" s="87"/>
      <c r="D132" s="89"/>
      <c r="E132" s="89"/>
      <c r="F132" s="89"/>
      <c r="G132" s="90"/>
      <c r="H132" s="412"/>
      <c r="R132" s="47"/>
      <c r="S132" s="39"/>
    </row>
    <row r="133" spans="1:19" s="23" customFormat="1">
      <c r="A133" s="385">
        <v>11.1</v>
      </c>
      <c r="B133" s="843" t="s">
        <v>593</v>
      </c>
      <c r="C133" s="844"/>
      <c r="D133" s="92">
        <f>VLOOKUP(A133,'Point Allocation'!$A$20:$J$41,MATCH(A7,'Point Allocation'!$A$20:$J$20,0),0)</f>
        <v>2</v>
      </c>
      <c r="E133" s="522"/>
      <c r="F133" s="522"/>
      <c r="G133" s="512">
        <f>IFERROR(SUM(E133:F133)/SUM($E$138:$F$138),0)</f>
        <v>0</v>
      </c>
      <c r="H133" s="413">
        <f t="shared" ref="H133:H137" si="2">D133*G133</f>
        <v>0</v>
      </c>
      <c r="R133" s="47"/>
      <c r="S133" s="39"/>
    </row>
    <row r="134" spans="1:19" s="23" customFormat="1">
      <c r="A134" s="422">
        <v>11.2</v>
      </c>
      <c r="B134" s="873" t="s">
        <v>342</v>
      </c>
      <c r="C134" s="874"/>
      <c r="D134" s="183">
        <f>VLOOKUP(A133,'Point Allocation'!$A$20:$J$41,MATCH(A7,'Point Allocation'!$A$20:$J$20,0),0)</f>
        <v>2</v>
      </c>
      <c r="E134" s="522"/>
      <c r="F134" s="522"/>
      <c r="G134" s="512">
        <f>IFERROR(SUM(E134:F134)/SUM($E$138:$F$138),0)</f>
        <v>0</v>
      </c>
      <c r="H134" s="413">
        <f t="shared" si="2"/>
        <v>0</v>
      </c>
      <c r="R134" s="47"/>
      <c r="S134" s="39"/>
    </row>
    <row r="135" spans="1:19" s="23" customFormat="1">
      <c r="A135" s="385">
        <v>11.3</v>
      </c>
      <c r="B135" s="873" t="s">
        <v>350</v>
      </c>
      <c r="C135" s="874"/>
      <c r="D135" s="92">
        <f>VLOOKUP(A135,'Point Allocation'!$A$20:$J$41,MATCH(A7,'Point Allocation'!$A$20:$J$20,0),0)</f>
        <v>0</v>
      </c>
      <c r="E135" s="522"/>
      <c r="F135" s="522"/>
      <c r="G135" s="512">
        <f>IFERROR(SUM(E135:F135)/SUM($E$138:$F$138),0)</f>
        <v>0</v>
      </c>
      <c r="H135" s="413">
        <f t="shared" si="2"/>
        <v>0</v>
      </c>
      <c r="R135" s="47"/>
      <c r="S135" s="39"/>
    </row>
    <row r="136" spans="1:19" s="23" customFormat="1">
      <c r="A136" s="423">
        <v>11.4</v>
      </c>
      <c r="B136" s="865"/>
      <c r="C136" s="866"/>
      <c r="D136" s="511"/>
      <c r="E136" s="522"/>
      <c r="F136" s="522"/>
      <c r="G136" s="512">
        <f>IFERROR(SUM(E136:F136)/SUM($E$138:$F$138),0)</f>
        <v>0</v>
      </c>
      <c r="H136" s="413">
        <f t="shared" si="2"/>
        <v>0</v>
      </c>
      <c r="R136" s="47"/>
      <c r="S136" s="39"/>
    </row>
    <row r="137" spans="1:19" s="23" customFormat="1">
      <c r="A137" s="423">
        <v>11.5</v>
      </c>
      <c r="B137" s="865"/>
      <c r="C137" s="866"/>
      <c r="D137" s="511"/>
      <c r="E137" s="522"/>
      <c r="F137" s="522"/>
      <c r="G137" s="512">
        <f>IFERROR(SUM(E137:F137)/SUM($E$138:$F$138),0)</f>
        <v>0</v>
      </c>
      <c r="H137" s="413">
        <f t="shared" si="2"/>
        <v>0</v>
      </c>
      <c r="R137" s="47"/>
      <c r="S137" s="39"/>
    </row>
    <row r="138" spans="1:19" s="23" customFormat="1" ht="15.6">
      <c r="A138" s="388"/>
      <c r="B138" s="307"/>
      <c r="C138" s="305"/>
      <c r="D138" s="312" t="s">
        <v>138</v>
      </c>
      <c r="E138" s="315">
        <f>SUM(E120:E137)</f>
        <v>0</v>
      </c>
      <c r="F138" s="317">
        <f>SUM(F120:F137)</f>
        <v>0</v>
      </c>
      <c r="G138" s="318">
        <f>SUM(G120:G137)</f>
        <v>0</v>
      </c>
      <c r="H138" s="424">
        <f>IFERROR(SUM(H120:H137),0)</f>
        <v>0</v>
      </c>
      <c r="R138" s="47"/>
      <c r="S138" s="39"/>
    </row>
    <row r="139" spans="1:19" s="23" customFormat="1">
      <c r="A139" s="390"/>
      <c r="B139" s="307"/>
      <c r="C139" s="305"/>
      <c r="D139" s="305"/>
      <c r="E139" s="305"/>
      <c r="F139" s="305"/>
      <c r="G139" s="314"/>
      <c r="H139" s="364"/>
      <c r="R139" s="47"/>
      <c r="S139" s="39"/>
    </row>
    <row r="140" spans="1:19" s="23" customFormat="1" ht="46.8">
      <c r="A140" s="867" t="s">
        <v>0</v>
      </c>
      <c r="B140" s="868"/>
      <c r="C140" s="170"/>
      <c r="D140" s="519" t="s">
        <v>57</v>
      </c>
      <c r="E140" s="519" t="s">
        <v>58</v>
      </c>
      <c r="F140" s="869" t="s">
        <v>59</v>
      </c>
      <c r="G140" s="869"/>
      <c r="H140" s="425" t="s">
        <v>62</v>
      </c>
      <c r="K140" s="101" t="s">
        <v>71</v>
      </c>
      <c r="L140" s="101">
        <v>1</v>
      </c>
      <c r="M140" s="101">
        <v>2</v>
      </c>
      <c r="N140" s="101">
        <v>3</v>
      </c>
      <c r="O140" s="101">
        <v>4</v>
      </c>
      <c r="P140" s="101">
        <v>5</v>
      </c>
      <c r="Q140" s="101">
        <v>6</v>
      </c>
      <c r="R140" s="47"/>
      <c r="S140" s="39"/>
    </row>
    <row r="141" spans="1:19" s="23" customFormat="1" ht="15.6">
      <c r="A141" s="426" t="s">
        <v>238</v>
      </c>
      <c r="B141" s="124" t="s">
        <v>146</v>
      </c>
      <c r="C141" s="169"/>
      <c r="D141" s="51"/>
      <c r="E141" s="51"/>
      <c r="F141" s="52"/>
      <c r="G141" s="102"/>
      <c r="H141" s="427"/>
      <c r="K141" s="101" t="s">
        <v>73</v>
      </c>
      <c r="L141" s="101" t="s">
        <v>72</v>
      </c>
      <c r="M141" s="101">
        <v>1</v>
      </c>
      <c r="N141" s="101">
        <v>2</v>
      </c>
      <c r="O141" s="101">
        <v>3</v>
      </c>
      <c r="P141" s="101">
        <v>4</v>
      </c>
      <c r="Q141" s="101">
        <v>4</v>
      </c>
      <c r="R141" s="47"/>
      <c r="S141" s="39"/>
    </row>
    <row r="142" spans="1:19" s="23" customFormat="1">
      <c r="A142" s="367" t="s">
        <v>239</v>
      </c>
      <c r="B142" s="498" t="s">
        <v>439</v>
      </c>
      <c r="C142" s="171" t="s">
        <v>55</v>
      </c>
      <c r="D142" s="853"/>
      <c r="E142" s="853"/>
      <c r="F142" s="891" t="str">
        <f>IF(D142&gt;9,D142/E142," ")</f>
        <v xml:space="preserve"> </v>
      </c>
      <c r="G142" s="891"/>
      <c r="H142" s="413">
        <f>IF(D142="",0,IF(D142&lt;9,2,IF((D142/E142)=0,2,IF((D142/E142)&lt;10%,1.5,IF((D142/E142)&lt;15%,1,IF((D142/E142)&lt;20%,0.5,0))))))</f>
        <v>0</v>
      </c>
      <c r="K142" s="101" t="s">
        <v>74</v>
      </c>
      <c r="L142" s="101" t="s">
        <v>72</v>
      </c>
      <c r="M142" s="101">
        <v>5</v>
      </c>
      <c r="N142" s="101">
        <v>15</v>
      </c>
      <c r="O142" s="101">
        <v>25</v>
      </c>
      <c r="P142" s="101">
        <v>35</v>
      </c>
      <c r="Q142" s="101">
        <v>35</v>
      </c>
      <c r="R142" s="47"/>
      <c r="S142" s="39"/>
    </row>
    <row r="143" spans="1:19" s="23" customFormat="1">
      <c r="A143" s="367" t="s">
        <v>240</v>
      </c>
      <c r="B143" s="498" t="s">
        <v>440</v>
      </c>
      <c r="C143" s="171" t="s">
        <v>56</v>
      </c>
      <c r="D143" s="853"/>
      <c r="E143" s="853"/>
      <c r="F143" s="892"/>
      <c r="G143" s="892"/>
      <c r="H143" s="413">
        <f>IF(E142="",0,IF(E142&lt;15,HLOOKUP(F143,K140:Q147,4,FALSE),IF(E142&lt;45,HLOOKUP(F143,K140:Q147,5,FALSE),IF(E142&lt;90,HLOOKUP(F143,K140:Q147,6,FALSE),IF(E142&lt;135,HLOOKUP(F143,K140:Q147,7,FALSE),IF(E142&gt;=135,HLOOKUP(F143,K140:Q147,8,FALSE),3))))))</f>
        <v>0</v>
      </c>
      <c r="J143" s="49"/>
      <c r="K143" s="101" t="s">
        <v>75</v>
      </c>
      <c r="L143" s="101">
        <v>3</v>
      </c>
      <c r="M143" s="101">
        <v>3</v>
      </c>
      <c r="N143" s="101">
        <v>3</v>
      </c>
      <c r="O143" s="101">
        <v>2.5</v>
      </c>
      <c r="P143" s="101">
        <v>1.5</v>
      </c>
      <c r="Q143" s="101">
        <v>0</v>
      </c>
      <c r="R143" s="47"/>
      <c r="S143" s="39"/>
    </row>
    <row r="144" spans="1:19" s="23" customFormat="1">
      <c r="A144" s="388"/>
      <c r="B144" s="307"/>
      <c r="C144" s="314"/>
      <c r="D144" s="319"/>
      <c r="E144" s="319"/>
      <c r="F144" s="319"/>
      <c r="G144" s="319"/>
      <c r="H144" s="428"/>
      <c r="J144" s="49"/>
      <c r="K144" s="101" t="s">
        <v>76</v>
      </c>
      <c r="L144" s="101">
        <v>3</v>
      </c>
      <c r="M144" s="101">
        <v>3</v>
      </c>
      <c r="N144" s="101">
        <v>2.5</v>
      </c>
      <c r="O144" s="101">
        <v>1.5</v>
      </c>
      <c r="P144" s="101">
        <v>1</v>
      </c>
      <c r="Q144" s="101">
        <v>0</v>
      </c>
      <c r="R144" s="47"/>
      <c r="S144" s="39"/>
    </row>
    <row r="145" spans="1:19" s="23" customFormat="1" ht="15.6">
      <c r="A145" s="388"/>
      <c r="B145" s="320"/>
      <c r="C145" s="314"/>
      <c r="D145" s="314"/>
      <c r="E145" s="314"/>
      <c r="F145" s="305"/>
      <c r="G145" s="321"/>
      <c r="H145" s="429"/>
      <c r="J145" s="49"/>
      <c r="K145" s="101" t="s">
        <v>77</v>
      </c>
      <c r="L145" s="101">
        <v>3</v>
      </c>
      <c r="M145" s="101">
        <v>2.5</v>
      </c>
      <c r="N145" s="101">
        <v>1.5</v>
      </c>
      <c r="O145" s="101">
        <v>1</v>
      </c>
      <c r="P145" s="101">
        <v>0</v>
      </c>
      <c r="Q145" s="101">
        <v>0</v>
      </c>
      <c r="R145" s="47"/>
      <c r="S145" s="39"/>
    </row>
    <row r="146" spans="1:19" s="23" customFormat="1" ht="15.75" customHeight="1">
      <c r="A146" s="875" t="s">
        <v>0</v>
      </c>
      <c r="B146" s="876"/>
      <c r="C146" s="991"/>
      <c r="D146" s="879" t="s">
        <v>4</v>
      </c>
      <c r="E146" s="894" t="s">
        <v>1</v>
      </c>
      <c r="F146" s="880"/>
      <c r="G146" s="895" t="s">
        <v>21</v>
      </c>
      <c r="H146" s="889" t="s">
        <v>62</v>
      </c>
      <c r="J146" s="49"/>
      <c r="K146" s="101" t="s">
        <v>78</v>
      </c>
      <c r="L146" s="101">
        <v>3</v>
      </c>
      <c r="M146" s="101">
        <v>1.5</v>
      </c>
      <c r="N146" s="101">
        <v>1</v>
      </c>
      <c r="O146" s="101">
        <v>0</v>
      </c>
      <c r="P146" s="101">
        <v>0</v>
      </c>
      <c r="Q146" s="101">
        <v>0</v>
      </c>
      <c r="R146" s="47"/>
      <c r="S146" s="39"/>
    </row>
    <row r="147" spans="1:19" s="23" customFormat="1" ht="30" customHeight="1">
      <c r="A147" s="877"/>
      <c r="B147" s="878"/>
      <c r="C147" s="992"/>
      <c r="D147" s="880"/>
      <c r="E147" s="519" t="s">
        <v>64</v>
      </c>
      <c r="F147" s="519" t="s">
        <v>65</v>
      </c>
      <c r="G147" s="896"/>
      <c r="H147" s="890"/>
      <c r="J147" s="49"/>
      <c r="K147" s="101" t="s">
        <v>79</v>
      </c>
      <c r="L147" s="101">
        <v>3</v>
      </c>
      <c r="M147" s="101">
        <v>1</v>
      </c>
      <c r="N147" s="101">
        <v>0</v>
      </c>
      <c r="O147" s="101">
        <v>0</v>
      </c>
      <c r="P147" s="101">
        <v>0</v>
      </c>
      <c r="Q147" s="101">
        <v>0</v>
      </c>
      <c r="R147" s="47"/>
      <c r="S147" s="39"/>
    </row>
    <row r="148" spans="1:19" s="23" customFormat="1" ht="15.6">
      <c r="A148" s="430" t="s">
        <v>241</v>
      </c>
      <c r="B148" s="103" t="s">
        <v>262</v>
      </c>
      <c r="C148" s="104"/>
      <c r="D148" s="104"/>
      <c r="E148" s="104"/>
      <c r="F148" s="108"/>
      <c r="G148" s="109"/>
      <c r="H148" s="431"/>
      <c r="K148" s="101" t="s">
        <v>73</v>
      </c>
      <c r="L148" s="101" t="s">
        <v>72</v>
      </c>
      <c r="M148" s="101">
        <v>1</v>
      </c>
      <c r="N148" s="101">
        <v>2</v>
      </c>
      <c r="O148" s="101">
        <v>3</v>
      </c>
      <c r="P148" s="101">
        <v>4</v>
      </c>
      <c r="Q148" s="101">
        <v>4</v>
      </c>
      <c r="R148" s="47"/>
      <c r="S148" s="39"/>
    </row>
    <row r="149" spans="1:19" s="23" customFormat="1" ht="15.6">
      <c r="A149" s="432" t="s">
        <v>242</v>
      </c>
      <c r="B149" s="152" t="s">
        <v>229</v>
      </c>
      <c r="C149" s="153"/>
      <c r="D149" s="154"/>
      <c r="E149" s="155"/>
      <c r="F149" s="155"/>
      <c r="G149" s="156"/>
      <c r="H149" s="433"/>
      <c r="J149" s="49"/>
      <c r="R149" s="47"/>
      <c r="S149" s="39"/>
    </row>
    <row r="150" spans="1:19" s="23" customFormat="1">
      <c r="A150" s="394" t="s">
        <v>243</v>
      </c>
      <c r="B150" s="884" t="s">
        <v>421</v>
      </c>
      <c r="C150" s="883"/>
      <c r="D150" s="157" t="s">
        <v>50</v>
      </c>
      <c r="E150" s="515">
        <v>2</v>
      </c>
      <c r="F150" s="515">
        <v>3</v>
      </c>
      <c r="G150" s="21"/>
      <c r="H150" s="381">
        <f t="shared" ref="H150:H159" si="3">IF(G150&gt;=80%,F150,IF(G150&lt;65%,0,E150))</f>
        <v>0</v>
      </c>
      <c r="R150" s="47"/>
      <c r="S150" s="39"/>
    </row>
    <row r="151" spans="1:19" s="23" customFormat="1">
      <c r="A151" s="394" t="s">
        <v>244</v>
      </c>
      <c r="B151" s="843" t="s">
        <v>420</v>
      </c>
      <c r="C151" s="844"/>
      <c r="D151" s="158" t="s">
        <v>50</v>
      </c>
      <c r="E151" s="14">
        <v>2</v>
      </c>
      <c r="F151" s="14">
        <v>3</v>
      </c>
      <c r="G151" s="521"/>
      <c r="H151" s="381">
        <f>IF(G151&gt;=80%,F151,IF(G151&lt;65%,0,E151))</f>
        <v>0</v>
      </c>
      <c r="R151" s="47"/>
      <c r="S151" s="39"/>
    </row>
    <row r="152" spans="1:19" s="23" customFormat="1" ht="30">
      <c r="A152" s="837" t="s">
        <v>245</v>
      </c>
      <c r="B152" s="915" t="s">
        <v>445</v>
      </c>
      <c r="C152" s="916"/>
      <c r="D152" s="499" t="s">
        <v>443</v>
      </c>
      <c r="E152" s="906">
        <v>2.5</v>
      </c>
      <c r="F152" s="907"/>
      <c r="G152" s="940"/>
      <c r="H152" s="938">
        <f>IF(G152&gt;=35,E153,IF(G152&gt;=30,E152,0))</f>
        <v>0</v>
      </c>
      <c r="R152" s="47"/>
      <c r="S152" s="39"/>
    </row>
    <row r="153" spans="1:19" s="23" customFormat="1" ht="30">
      <c r="A153" s="839"/>
      <c r="B153" s="917"/>
      <c r="C153" s="918"/>
      <c r="D153" s="499" t="s">
        <v>444</v>
      </c>
      <c r="E153" s="906">
        <v>3</v>
      </c>
      <c r="F153" s="907"/>
      <c r="G153" s="941"/>
      <c r="H153" s="939"/>
      <c r="R153" s="47"/>
      <c r="S153" s="39"/>
    </row>
    <row r="154" spans="1:19" s="23" customFormat="1" ht="31.5" customHeight="1">
      <c r="A154" s="837" t="s">
        <v>246</v>
      </c>
      <c r="B154" s="915" t="s">
        <v>446</v>
      </c>
      <c r="C154" s="933"/>
      <c r="D154" s="159" t="s">
        <v>370</v>
      </c>
      <c r="E154" s="863">
        <v>4</v>
      </c>
      <c r="F154" s="864"/>
      <c r="G154" s="942"/>
      <c r="H154" s="945">
        <f>IF(G154&gt;=80,E154,IF(G154&gt;=70,E155,IF(G154&gt;=60,E156,IF(G154&gt;=50,E157,0))))</f>
        <v>0</v>
      </c>
      <c r="I154" s="913"/>
      <c r="R154" s="47"/>
      <c r="S154" s="39"/>
    </row>
    <row r="155" spans="1:19" s="23" customFormat="1" ht="31.5" customHeight="1">
      <c r="A155" s="838"/>
      <c r="B155" s="934"/>
      <c r="C155" s="935"/>
      <c r="D155" s="159" t="s">
        <v>371</v>
      </c>
      <c r="E155" s="863">
        <v>3</v>
      </c>
      <c r="F155" s="864"/>
      <c r="G155" s="943"/>
      <c r="H155" s="946"/>
      <c r="I155" s="913"/>
      <c r="R155" s="47"/>
      <c r="S155" s="39"/>
    </row>
    <row r="156" spans="1:19" s="23" customFormat="1" ht="31.5" customHeight="1">
      <c r="A156" s="838"/>
      <c r="B156" s="934"/>
      <c r="C156" s="935"/>
      <c r="D156" s="159" t="s">
        <v>408</v>
      </c>
      <c r="E156" s="863">
        <v>2</v>
      </c>
      <c r="F156" s="864"/>
      <c r="G156" s="943"/>
      <c r="H156" s="946"/>
      <c r="I156" s="913"/>
      <c r="R156" s="47"/>
      <c r="S156" s="39"/>
    </row>
    <row r="157" spans="1:19" s="23" customFormat="1" ht="31.5" customHeight="1">
      <c r="A157" s="839"/>
      <c r="B157" s="936"/>
      <c r="C157" s="937"/>
      <c r="D157" s="159" t="s">
        <v>409</v>
      </c>
      <c r="E157" s="863">
        <v>1</v>
      </c>
      <c r="F157" s="864"/>
      <c r="G157" s="944"/>
      <c r="H157" s="947"/>
      <c r="I157" s="913"/>
      <c r="R157" s="47"/>
      <c r="S157" s="39"/>
    </row>
    <row r="158" spans="1:19" s="23" customFormat="1" ht="31.5" customHeight="1">
      <c r="A158" s="837" t="s">
        <v>411</v>
      </c>
      <c r="B158" s="915" t="s">
        <v>441</v>
      </c>
      <c r="C158" s="933"/>
      <c r="D158" s="159" t="s">
        <v>66</v>
      </c>
      <c r="E158" s="351">
        <v>3.5</v>
      </c>
      <c r="F158" s="351">
        <v>4</v>
      </c>
      <c r="G158" s="21"/>
      <c r="H158" s="381">
        <f t="shared" si="3"/>
        <v>0</v>
      </c>
      <c r="I158" s="913"/>
      <c r="R158" s="47"/>
      <c r="S158" s="39"/>
    </row>
    <row r="159" spans="1:19" s="23" customFormat="1" ht="30">
      <c r="A159" s="839"/>
      <c r="B159" s="936"/>
      <c r="C159" s="937"/>
      <c r="D159" s="159" t="s">
        <v>67</v>
      </c>
      <c r="E159" s="351">
        <v>2.5</v>
      </c>
      <c r="F159" s="351">
        <v>3</v>
      </c>
      <c r="G159" s="21"/>
      <c r="H159" s="381">
        <f t="shared" si="3"/>
        <v>0</v>
      </c>
      <c r="R159" s="47"/>
      <c r="S159" s="39"/>
    </row>
    <row r="160" spans="1:19" s="23" customFormat="1">
      <c r="A160" s="500" t="s">
        <v>594</v>
      </c>
      <c r="B160" s="999" t="s">
        <v>418</v>
      </c>
      <c r="C160" s="1000"/>
      <c r="D160" s="501" t="s">
        <v>50</v>
      </c>
      <c r="E160" s="525">
        <v>2</v>
      </c>
      <c r="F160" s="525">
        <v>2.5</v>
      </c>
      <c r="G160" s="21"/>
      <c r="H160" s="285">
        <f>IF(G160&gt;=80%,F160,IF(G160&lt;65%,0,E160))</f>
        <v>0</v>
      </c>
      <c r="R160" s="47"/>
      <c r="S160" s="39"/>
    </row>
    <row r="161" spans="1:19" s="23" customFormat="1" ht="15.6">
      <c r="A161" s="407" t="s">
        <v>247</v>
      </c>
      <c r="B161" s="80" t="s">
        <v>297</v>
      </c>
      <c r="C161" s="87"/>
      <c r="D161" s="154"/>
      <c r="E161" s="155"/>
      <c r="F161" s="155"/>
      <c r="G161" s="156"/>
      <c r="H161" s="433"/>
      <c r="I161" s="166"/>
      <c r="R161" s="47"/>
      <c r="S161" s="39"/>
    </row>
    <row r="162" spans="1:19" s="23" customFormat="1" ht="32.25" customHeight="1">
      <c r="A162" s="394" t="s">
        <v>248</v>
      </c>
      <c r="B162" s="936" t="s">
        <v>597</v>
      </c>
      <c r="C162" s="937"/>
      <c r="D162" s="517" t="s">
        <v>50</v>
      </c>
      <c r="E162" s="515">
        <v>2</v>
      </c>
      <c r="F162" s="515">
        <v>2.5</v>
      </c>
      <c r="G162" s="21"/>
      <c r="H162" s="381">
        <f>IF(G162&gt;=80%,F162,IF(G162&lt;65%,0,E162))</f>
        <v>0</v>
      </c>
      <c r="R162" s="47"/>
      <c r="S162" s="39"/>
    </row>
    <row r="163" spans="1:19" s="23" customFormat="1" ht="29.25" customHeight="1">
      <c r="A163" s="394" t="s">
        <v>249</v>
      </c>
      <c r="B163" s="999" t="s">
        <v>442</v>
      </c>
      <c r="C163" s="1000"/>
      <c r="D163" s="517" t="s">
        <v>50</v>
      </c>
      <c r="E163" s="515">
        <v>2</v>
      </c>
      <c r="F163" s="515">
        <v>2.5</v>
      </c>
      <c r="G163" s="21"/>
      <c r="H163" s="381">
        <f>IF(G163&gt;=80%,F163,IF(G163&lt;65%,0,E163))</f>
        <v>0</v>
      </c>
      <c r="R163" s="47"/>
      <c r="S163" s="39"/>
    </row>
    <row r="164" spans="1:19" s="23" customFormat="1" ht="15.6">
      <c r="A164" s="407">
        <v>15</v>
      </c>
      <c r="B164" s="80" t="s">
        <v>276</v>
      </c>
      <c r="C164" s="87"/>
      <c r="D164" s="154"/>
      <c r="E164" s="155"/>
      <c r="F164" s="155"/>
      <c r="G164" s="156"/>
      <c r="H164" s="433"/>
      <c r="I164" s="166"/>
      <c r="R164" s="47"/>
      <c r="S164" s="39"/>
    </row>
    <row r="165" spans="1:19" s="23" customFormat="1">
      <c r="A165" s="837" t="s">
        <v>250</v>
      </c>
      <c r="B165" s="936" t="s">
        <v>295</v>
      </c>
      <c r="C165" s="937"/>
      <c r="D165" s="919" t="s">
        <v>50</v>
      </c>
      <c r="E165" s="910">
        <v>2.5</v>
      </c>
      <c r="F165" s="910">
        <v>4</v>
      </c>
      <c r="G165" s="898"/>
      <c r="H165" s="945">
        <f>IF(G165&gt;=80%,F165,IF(G165&lt;65%,0,E165))</f>
        <v>0</v>
      </c>
      <c r="I165" s="166"/>
      <c r="R165" s="47"/>
      <c r="S165" s="39"/>
    </row>
    <row r="166" spans="1:19" s="23" customFormat="1" ht="15.6">
      <c r="A166" s="839"/>
      <c r="B166" s="998" t="s">
        <v>296</v>
      </c>
      <c r="C166" s="998"/>
      <c r="D166" s="920"/>
      <c r="E166" s="911"/>
      <c r="F166" s="911"/>
      <c r="G166" s="899"/>
      <c r="H166" s="947"/>
      <c r="I166" s="166"/>
      <c r="R166" s="47"/>
      <c r="S166" s="39"/>
    </row>
    <row r="167" spans="1:19" s="23" customFormat="1">
      <c r="A167" s="837" t="s">
        <v>251</v>
      </c>
      <c r="B167" s="884" t="s">
        <v>144</v>
      </c>
      <c r="C167" s="883"/>
      <c r="D167" s="909" t="s">
        <v>50</v>
      </c>
      <c r="E167" s="905">
        <v>2.5</v>
      </c>
      <c r="F167" s="905">
        <v>4</v>
      </c>
      <c r="G167" s="904"/>
      <c r="H167" s="908">
        <f>IF(G167&gt;=80%,F167,IF(G167&lt;65%,0,E167))</f>
        <v>0</v>
      </c>
      <c r="I167" s="166"/>
      <c r="R167" s="47"/>
      <c r="S167" s="39"/>
    </row>
    <row r="168" spans="1:19" s="23" customFormat="1" ht="15.6">
      <c r="A168" s="839"/>
      <c r="B168" s="998" t="s">
        <v>118</v>
      </c>
      <c r="C168" s="998"/>
      <c r="D168" s="909"/>
      <c r="E168" s="905"/>
      <c r="F168" s="905"/>
      <c r="G168" s="904"/>
      <c r="H168" s="908"/>
      <c r="I168" s="166"/>
      <c r="R168" s="47"/>
      <c r="S168" s="39"/>
    </row>
    <row r="169" spans="1:19" s="23" customFormat="1" ht="15.6">
      <c r="A169" s="419">
        <v>16</v>
      </c>
      <c r="B169" s="100" t="s">
        <v>211</v>
      </c>
      <c r="C169" s="87"/>
      <c r="D169" s="87"/>
      <c r="E169" s="89"/>
      <c r="F169" s="89"/>
      <c r="G169" s="90"/>
      <c r="H169" s="412"/>
      <c r="R169" s="54"/>
      <c r="S169" s="39"/>
    </row>
    <row r="170" spans="1:19" s="23" customFormat="1">
      <c r="A170" s="394" t="s">
        <v>253</v>
      </c>
      <c r="B170" s="822"/>
      <c r="C170" s="817"/>
      <c r="D170" s="105"/>
      <c r="E170" s="511"/>
      <c r="F170" s="511"/>
      <c r="G170" s="61"/>
      <c r="H170" s="516">
        <f>IF(G170&gt;=80%,F170,IF(G170&lt;65%,0,E170))</f>
        <v>0</v>
      </c>
      <c r="R170" s="47"/>
      <c r="S170" s="39"/>
    </row>
    <row r="171" spans="1:19" s="23" customFormat="1">
      <c r="A171" s="394" t="s">
        <v>254</v>
      </c>
      <c r="B171" s="822"/>
      <c r="C171" s="817"/>
      <c r="D171" s="105"/>
      <c r="E171" s="511"/>
      <c r="F171" s="511"/>
      <c r="G171" s="61"/>
      <c r="H171" s="516">
        <f>IF(G171&gt;=80%,F171,IF(G171&lt;65%,0,E171))</f>
        <v>0</v>
      </c>
      <c r="R171" s="47"/>
      <c r="S171" s="39"/>
    </row>
    <row r="172" spans="1:19" s="23" customFormat="1">
      <c r="A172" s="394" t="s">
        <v>255</v>
      </c>
      <c r="B172" s="822"/>
      <c r="C172" s="817"/>
      <c r="D172" s="105"/>
      <c r="E172" s="511"/>
      <c r="F172" s="511"/>
      <c r="G172" s="61"/>
      <c r="H172" s="516">
        <f>IF(G172&gt;=80%,F172,IF(G172&lt;65%,0,E172))</f>
        <v>0</v>
      </c>
      <c r="R172" s="47"/>
      <c r="S172" s="39"/>
    </row>
    <row r="173" spans="1:19" s="23" customFormat="1" ht="15.6">
      <c r="A173" s="401"/>
      <c r="B173" s="307"/>
      <c r="C173" s="305"/>
      <c r="D173" s="305"/>
      <c r="E173" s="305"/>
      <c r="F173" s="309"/>
      <c r="G173" s="310" t="s">
        <v>416</v>
      </c>
      <c r="H173" s="434">
        <f>IFERROR((SUM(H142:H172)),0)</f>
        <v>0</v>
      </c>
      <c r="R173" s="47"/>
      <c r="S173" s="39"/>
    </row>
    <row r="174" spans="1:19" s="23" customFormat="1" ht="15.6" thickBot="1">
      <c r="A174" s="467"/>
      <c r="B174" s="468"/>
      <c r="C174" s="469"/>
      <c r="D174" s="469"/>
      <c r="E174" s="469"/>
      <c r="F174" s="469"/>
      <c r="G174" s="456"/>
      <c r="H174" s="605"/>
      <c r="R174" s="47"/>
      <c r="S174" s="39"/>
    </row>
    <row r="175" spans="1:19" s="23" customFormat="1" ht="30.75" customHeight="1">
      <c r="A175" s="995" t="s">
        <v>0</v>
      </c>
      <c r="B175" s="996"/>
      <c r="C175" s="997"/>
      <c r="D175" s="1011" t="s">
        <v>4</v>
      </c>
      <c r="E175" s="901" t="s">
        <v>1</v>
      </c>
      <c r="F175" s="902"/>
      <c r="G175" s="897" t="s">
        <v>21</v>
      </c>
      <c r="H175" s="887" t="s">
        <v>62</v>
      </c>
      <c r="R175" s="47"/>
      <c r="S175" s="39"/>
    </row>
    <row r="176" spans="1:19" s="23" customFormat="1" ht="15.6">
      <c r="A176" s="877"/>
      <c r="B176" s="878"/>
      <c r="C176" s="992"/>
      <c r="D176" s="1012"/>
      <c r="E176" s="519" t="s">
        <v>119</v>
      </c>
      <c r="F176" s="519" t="s">
        <v>120</v>
      </c>
      <c r="G176" s="869"/>
      <c r="H176" s="888"/>
      <c r="R176" s="47"/>
      <c r="S176" s="39"/>
    </row>
    <row r="177" spans="1:19" s="23" customFormat="1" ht="15.6">
      <c r="A177" s="426" t="s">
        <v>252</v>
      </c>
      <c r="B177" s="103" t="s">
        <v>256</v>
      </c>
      <c r="C177" s="104"/>
      <c r="D177" s="104"/>
      <c r="E177" s="104"/>
      <c r="F177" s="108"/>
      <c r="G177" s="109"/>
      <c r="H177" s="431"/>
      <c r="R177" s="47"/>
      <c r="S177" s="39"/>
    </row>
    <row r="178" spans="1:19" s="23" customFormat="1">
      <c r="A178" s="367" t="s">
        <v>298</v>
      </c>
      <c r="B178" s="884" t="s">
        <v>257</v>
      </c>
      <c r="C178" s="885"/>
      <c r="D178" s="5" t="s">
        <v>50</v>
      </c>
      <c r="E178" s="14">
        <v>-1</v>
      </c>
      <c r="F178" s="14">
        <v>-2</v>
      </c>
      <c r="G178" s="22"/>
      <c r="H178" s="381">
        <f>IF(G178&gt;=30%,F178,IF(G178=0%,0,E178))</f>
        <v>0</v>
      </c>
      <c r="R178" s="47"/>
      <c r="S178" s="39"/>
    </row>
    <row r="179" spans="1:19" s="23" customFormat="1">
      <c r="A179" s="367" t="s">
        <v>299</v>
      </c>
      <c r="B179" s="884" t="s">
        <v>258</v>
      </c>
      <c r="C179" s="885"/>
      <c r="D179" s="5" t="s">
        <v>50</v>
      </c>
      <c r="E179" s="14">
        <v>-1</v>
      </c>
      <c r="F179" s="14">
        <v>-1.5</v>
      </c>
      <c r="G179" s="22"/>
      <c r="H179" s="381">
        <f>IF(G179&gt;=30%,F179,IF(G179=0%,0,E179))</f>
        <v>0</v>
      </c>
      <c r="R179" s="47"/>
      <c r="S179" s="39"/>
    </row>
    <row r="180" spans="1:19" s="23" customFormat="1">
      <c r="A180" s="367" t="s">
        <v>300</v>
      </c>
      <c r="B180" s="884" t="s">
        <v>259</v>
      </c>
      <c r="C180" s="885"/>
      <c r="D180" s="5" t="s">
        <v>50</v>
      </c>
      <c r="E180" s="903">
        <v>-1</v>
      </c>
      <c r="F180" s="903"/>
      <c r="G180" s="521"/>
      <c r="H180" s="381">
        <f>IF(G180&gt;0%,E180,0)</f>
        <v>0</v>
      </c>
      <c r="R180" s="47"/>
      <c r="S180" s="39"/>
    </row>
    <row r="181" spans="1:19" s="23" customFormat="1" ht="15.6">
      <c r="A181" s="401"/>
      <c r="B181" s="307"/>
      <c r="C181" s="305"/>
      <c r="D181" s="305"/>
      <c r="E181" s="305"/>
      <c r="F181" s="309"/>
      <c r="G181" s="310" t="s">
        <v>140</v>
      </c>
      <c r="H181" s="434">
        <f>IFERROR(MAX(SUM(H178:H180),-4),0)</f>
        <v>0</v>
      </c>
      <c r="R181" s="39"/>
      <c r="S181" s="39"/>
    </row>
    <row r="182" spans="1:19" s="23" customFormat="1">
      <c r="A182" s="388"/>
      <c r="B182" s="307"/>
      <c r="C182" s="305"/>
      <c r="D182" s="305"/>
      <c r="E182" s="305"/>
      <c r="F182" s="305"/>
      <c r="G182" s="314"/>
      <c r="H182" s="364"/>
      <c r="R182" s="47"/>
      <c r="S182" s="39"/>
    </row>
    <row r="183" spans="1:19" s="23" customFormat="1" ht="15.6">
      <c r="A183" s="388"/>
      <c r="B183" s="307"/>
      <c r="C183" s="305"/>
      <c r="D183" s="305"/>
      <c r="E183" s="305"/>
      <c r="F183" s="305"/>
      <c r="G183" s="312" t="s">
        <v>139</v>
      </c>
      <c r="H183" s="435">
        <f>IFERROR(MIN(SUM(H115+H138+H173+H181),G86),0)</f>
        <v>0</v>
      </c>
      <c r="R183" s="47"/>
      <c r="S183" s="39"/>
    </row>
    <row r="184" spans="1:19" s="23" customFormat="1" ht="16.2" thickBot="1">
      <c r="A184" s="467"/>
      <c r="B184" s="468"/>
      <c r="C184" s="469"/>
      <c r="D184" s="469"/>
      <c r="E184" s="469"/>
      <c r="F184" s="469"/>
      <c r="G184" s="470"/>
      <c r="H184" s="471"/>
      <c r="R184" s="47"/>
      <c r="S184" s="39"/>
    </row>
    <row r="185" spans="1:19" s="23" customFormat="1" ht="15.6">
      <c r="A185" s="457" t="s">
        <v>63</v>
      </c>
      <c r="B185" s="458"/>
      <c r="C185" s="458"/>
      <c r="D185" s="458"/>
      <c r="E185" s="458"/>
      <c r="F185" s="459" t="s">
        <v>42</v>
      </c>
      <c r="G185" s="460">
        <f>VLOOKUP($A$7,'Manpower allocation'!A4:D11,4,FALSE)*100</f>
        <v>15</v>
      </c>
      <c r="H185" s="461" t="s">
        <v>41</v>
      </c>
      <c r="J185" s="106">
        <f>VLOOKUP($A$7,'Manpower allocation'!A4:D11,4,FALSE)*100</f>
        <v>15</v>
      </c>
      <c r="R185" s="47"/>
      <c r="S185" s="39"/>
    </row>
    <row r="186" spans="1:19" s="23" customFormat="1" ht="15.6">
      <c r="A186" s="388"/>
      <c r="B186" s="313"/>
      <c r="C186" s="305"/>
      <c r="D186" s="305"/>
      <c r="E186" s="305"/>
      <c r="F186" s="305"/>
      <c r="G186" s="314"/>
      <c r="H186" s="364"/>
      <c r="R186" s="47"/>
      <c r="S186" s="39"/>
    </row>
    <row r="187" spans="1:19" s="23" customFormat="1" ht="46.8">
      <c r="A187" s="993" t="s">
        <v>0</v>
      </c>
      <c r="B187" s="994"/>
      <c r="C187" s="107"/>
      <c r="D187" s="513" t="s">
        <v>17</v>
      </c>
      <c r="E187" s="513" t="s">
        <v>123</v>
      </c>
      <c r="F187" s="513" t="s">
        <v>107</v>
      </c>
      <c r="G187" s="513" t="s">
        <v>18</v>
      </c>
      <c r="H187" s="518" t="s">
        <v>62</v>
      </c>
      <c r="R187" s="47"/>
      <c r="S187" s="39"/>
    </row>
    <row r="188" spans="1:19" s="23" customFormat="1" ht="15.6">
      <c r="A188" s="430" t="s">
        <v>263</v>
      </c>
      <c r="B188" s="103" t="s">
        <v>356</v>
      </c>
      <c r="C188" s="104"/>
      <c r="D188" s="104"/>
      <c r="E188" s="104"/>
      <c r="F188" s="108"/>
      <c r="G188" s="109"/>
      <c r="H188" s="431"/>
      <c r="R188" s="47"/>
      <c r="S188" s="39"/>
    </row>
    <row r="189" spans="1:19" s="23" customFormat="1" ht="15.6">
      <c r="A189" s="436">
        <v>1</v>
      </c>
      <c r="B189" s="110" t="s">
        <v>336</v>
      </c>
      <c r="C189" s="111"/>
      <c r="D189" s="112"/>
      <c r="E189" s="112"/>
      <c r="F189" s="112"/>
      <c r="G189" s="112"/>
      <c r="H189" s="437"/>
      <c r="R189" s="47"/>
      <c r="S189" s="39"/>
    </row>
    <row r="190" spans="1:19" s="23" customFormat="1">
      <c r="A190" s="385">
        <v>1.1000000000000001</v>
      </c>
      <c r="B190" s="843" t="s">
        <v>288</v>
      </c>
      <c r="C190" s="844"/>
      <c r="D190" s="14">
        <f>VLOOKUP(A190,'Point Allocation'!$A$46:$J$55,MATCH(A7,'Point Allocation'!$A$46:$J$46,0),0)</f>
        <v>15</v>
      </c>
      <c r="E190" s="32"/>
      <c r="F190" s="32"/>
      <c r="G190" s="25">
        <f>MIN(IFERROR(F190/E190,0),100%)</f>
        <v>0</v>
      </c>
      <c r="H190" s="381">
        <f>D190*G190</f>
        <v>0</v>
      </c>
      <c r="R190" s="47"/>
      <c r="S190" s="39"/>
    </row>
    <row r="191" spans="1:19" s="23" customFormat="1" ht="15.6">
      <c r="A191" s="438">
        <v>2</v>
      </c>
      <c r="B191" s="113" t="s">
        <v>337</v>
      </c>
      <c r="C191" s="114"/>
      <c r="D191" s="26"/>
      <c r="E191" s="27"/>
      <c r="F191" s="27"/>
      <c r="G191" s="28"/>
      <c r="H191" s="439"/>
      <c r="R191" s="47"/>
      <c r="S191" s="39"/>
    </row>
    <row r="192" spans="1:19" s="23" customFormat="1" ht="33" customHeight="1">
      <c r="A192" s="440">
        <v>2.1</v>
      </c>
      <c r="B192" s="969" t="s">
        <v>264</v>
      </c>
      <c r="C192" s="971"/>
      <c r="D192" s="14">
        <f>VLOOKUP(A192,'Point Allocation'!$A$46:$J$55,MATCH(A7,'Point Allocation'!$A$46:$J$46,0),0)</f>
        <v>12</v>
      </c>
      <c r="E192" s="32"/>
      <c r="F192" s="32"/>
      <c r="G192" s="25">
        <f>MIN(IFERROR(F192/E192,0),100%)</f>
        <v>0</v>
      </c>
      <c r="H192" s="381">
        <f>D192*G192</f>
        <v>0</v>
      </c>
      <c r="R192" s="47"/>
      <c r="S192" s="39"/>
    </row>
    <row r="193" spans="1:19" s="23" customFormat="1" ht="15.6">
      <c r="A193" s="436">
        <v>3</v>
      </c>
      <c r="B193" s="110" t="s">
        <v>341</v>
      </c>
      <c r="C193" s="115"/>
      <c r="D193" s="29"/>
      <c r="E193" s="29"/>
      <c r="F193" s="29"/>
      <c r="G193" s="28"/>
      <c r="H193" s="441"/>
      <c r="R193" s="47"/>
      <c r="S193" s="39"/>
    </row>
    <row r="194" spans="1:19" s="23" customFormat="1">
      <c r="A194" s="442">
        <v>3.1</v>
      </c>
      <c r="B194" s="849" t="s">
        <v>448</v>
      </c>
      <c r="C194" s="850"/>
      <c r="D194" s="14">
        <f>VLOOKUP(A194,'Point Allocation'!$A$46:$J$55,MATCH(A7,'Point Allocation'!$A$46:$J$46,0),0)</f>
        <v>4</v>
      </c>
      <c r="E194" s="32"/>
      <c r="F194" s="32"/>
      <c r="G194" s="25">
        <f>MIN(IFERROR(F194/E194,0),100%)</f>
        <v>0</v>
      </c>
      <c r="H194" s="381">
        <f>D194*G194</f>
        <v>0</v>
      </c>
      <c r="R194" s="47"/>
      <c r="S194" s="39"/>
    </row>
    <row r="195" spans="1:19" s="23" customFormat="1" ht="32.25" customHeight="1">
      <c r="A195" s="442">
        <v>3.2</v>
      </c>
      <c r="B195" s="849" t="s">
        <v>449</v>
      </c>
      <c r="C195" s="850"/>
      <c r="D195" s="14">
        <f>VLOOKUP(A195,'Point Allocation'!$A$46:$J$55,MATCH(A7,'Point Allocation'!$A$46:$J$46,0),0)</f>
        <v>4</v>
      </c>
      <c r="E195" s="172"/>
      <c r="F195" s="32"/>
      <c r="G195" s="25">
        <f>MIN(IFERROR(F195/E195,0),100%)</f>
        <v>0</v>
      </c>
      <c r="H195" s="381">
        <f>D195*G195</f>
        <v>0</v>
      </c>
      <c r="R195" s="47"/>
      <c r="S195" s="39"/>
    </row>
    <row r="196" spans="1:19" s="23" customFormat="1" ht="32.25" customHeight="1">
      <c r="A196" s="380">
        <v>3.3</v>
      </c>
      <c r="B196" s="884" t="s">
        <v>168</v>
      </c>
      <c r="C196" s="885"/>
      <c r="D196" s="14">
        <f>VLOOKUP(A196,'Point Allocation'!$A$46:$J$55,MATCH(A7,'Point Allocation'!$A$46:$J$46,0),0)</f>
        <v>4</v>
      </c>
      <c r="E196" s="173"/>
      <c r="F196" s="510"/>
      <c r="G196" s="25">
        <f>MIN(IFERROR(F196/E196,0),100%)</f>
        <v>0</v>
      </c>
      <c r="H196" s="381">
        <f>D196*G196</f>
        <v>0</v>
      </c>
      <c r="R196" s="47"/>
      <c r="S196" s="39"/>
    </row>
    <row r="197" spans="1:19" s="23" customFormat="1" ht="15.6">
      <c r="A197" s="388"/>
      <c r="B197" s="307"/>
      <c r="C197" s="305"/>
      <c r="D197" s="306" t="s">
        <v>6</v>
      </c>
      <c r="E197" s="286">
        <f>MAX(SUM(E190:E196),F197)</f>
        <v>0</v>
      </c>
      <c r="F197" s="286">
        <f>SUM(F190:F196)</f>
        <v>0</v>
      </c>
      <c r="G197" s="322">
        <f>IFERROR(MIN(F197/E197,100%),0)</f>
        <v>0</v>
      </c>
      <c r="H197" s="389">
        <f>IFERROR(SUM(H190:H196),0)</f>
        <v>0</v>
      </c>
      <c r="R197" s="47"/>
      <c r="S197" s="39"/>
    </row>
    <row r="198" spans="1:19" s="23" customFormat="1" ht="15.6">
      <c r="A198" s="388"/>
      <c r="B198" s="320"/>
      <c r="C198" s="323"/>
      <c r="D198" s="324"/>
      <c r="E198" s="323"/>
      <c r="F198" s="323"/>
      <c r="G198" s="325"/>
      <c r="H198" s="443"/>
      <c r="R198" s="47"/>
      <c r="S198" s="39"/>
    </row>
    <row r="199" spans="1:19" s="23" customFormat="1" ht="15.6">
      <c r="A199" s="993" t="s">
        <v>0</v>
      </c>
      <c r="B199" s="994"/>
      <c r="C199" s="982"/>
      <c r="D199" s="900" t="s">
        <v>4</v>
      </c>
      <c r="E199" s="900" t="s">
        <v>1</v>
      </c>
      <c r="F199" s="900"/>
      <c r="G199" s="893" t="s">
        <v>21</v>
      </c>
      <c r="H199" s="886" t="s">
        <v>62</v>
      </c>
      <c r="R199" s="47"/>
      <c r="S199" s="39"/>
    </row>
    <row r="200" spans="1:19" s="23" customFormat="1" ht="30.75" customHeight="1">
      <c r="A200" s="1007"/>
      <c r="B200" s="1008"/>
      <c r="C200" s="983"/>
      <c r="D200" s="900"/>
      <c r="E200" s="513" t="s">
        <v>64</v>
      </c>
      <c r="F200" s="513" t="s">
        <v>65</v>
      </c>
      <c r="G200" s="893"/>
      <c r="H200" s="886"/>
      <c r="R200" s="47"/>
      <c r="S200" s="39"/>
    </row>
    <row r="201" spans="1:19" s="23" customFormat="1" ht="15.6">
      <c r="A201" s="391" t="s">
        <v>269</v>
      </c>
      <c r="B201" s="40" t="s">
        <v>270</v>
      </c>
      <c r="C201" s="51"/>
      <c r="D201" s="51"/>
      <c r="E201" s="51"/>
      <c r="F201" s="52"/>
      <c r="G201" s="102"/>
      <c r="H201" s="427"/>
      <c r="R201" s="47"/>
      <c r="S201" s="39"/>
    </row>
    <row r="202" spans="1:19" s="23" customFormat="1" ht="15.6">
      <c r="A202" s="444">
        <v>4</v>
      </c>
      <c r="B202" s="116" t="s">
        <v>339</v>
      </c>
      <c r="C202" s="114"/>
      <c r="D202" s="117"/>
      <c r="E202" s="118"/>
      <c r="F202" s="118"/>
      <c r="G202" s="119"/>
      <c r="H202" s="445"/>
      <c r="R202" s="47"/>
      <c r="S202" s="39"/>
    </row>
    <row r="203" spans="1:19" s="23" customFormat="1">
      <c r="A203" s="385">
        <v>4.0999999999999996</v>
      </c>
      <c r="B203" s="843" t="s">
        <v>162</v>
      </c>
      <c r="C203" s="844"/>
      <c r="D203" s="5" t="s">
        <v>50</v>
      </c>
      <c r="E203" s="14" t="s">
        <v>49</v>
      </c>
      <c r="F203" s="14">
        <f>VLOOKUP(A203,'Point Allocation'!$A$46:$J$55,MATCH(A7,'Point Allocation'!$A$46:$J$46,0),0)</f>
        <v>1.5</v>
      </c>
      <c r="G203" s="521"/>
      <c r="H203" s="381">
        <f>IF(G203&gt;=80%,F203,0)</f>
        <v>0</v>
      </c>
      <c r="R203" s="47"/>
      <c r="S203" s="39"/>
    </row>
    <row r="204" spans="1:19" s="23" customFormat="1">
      <c r="A204" s="385">
        <v>4.2</v>
      </c>
      <c r="B204" s="843" t="s">
        <v>159</v>
      </c>
      <c r="C204" s="844"/>
      <c r="D204" s="5" t="s">
        <v>50</v>
      </c>
      <c r="E204" s="14" t="s">
        <v>49</v>
      </c>
      <c r="F204" s="14">
        <f>VLOOKUP(A204,'Point Allocation'!$A$46:$J$55,MATCH(A7,'Point Allocation'!$A$46:$J$46,0),0)</f>
        <v>1.5</v>
      </c>
      <c r="G204" s="521"/>
      <c r="H204" s="381">
        <f>IF(G204&gt;=80%,F204,0)</f>
        <v>0</v>
      </c>
      <c r="R204" s="47"/>
      <c r="S204" s="39"/>
    </row>
    <row r="205" spans="1:19" s="23" customFormat="1">
      <c r="A205" s="385">
        <v>4.3</v>
      </c>
      <c r="B205" s="843" t="s">
        <v>153</v>
      </c>
      <c r="C205" s="844"/>
      <c r="D205" s="5" t="s">
        <v>3</v>
      </c>
      <c r="E205" s="14" t="s">
        <v>49</v>
      </c>
      <c r="F205" s="14">
        <f>VLOOKUP(A205,'Point Allocation'!$A$46:$J$55,MATCH(A7,'Point Allocation'!$A$46:$J$46,0),0)</f>
        <v>1.5</v>
      </c>
      <c r="G205" s="521"/>
      <c r="H205" s="381">
        <f>IF(G205&gt;=80%,F205,0)</f>
        <v>0</v>
      </c>
      <c r="R205" s="47"/>
      <c r="S205" s="39"/>
    </row>
    <row r="206" spans="1:19" s="23" customFormat="1">
      <c r="A206" s="446">
        <v>4.4000000000000004</v>
      </c>
      <c r="B206" s="873" t="s">
        <v>268</v>
      </c>
      <c r="C206" s="874"/>
      <c r="D206" s="5" t="s">
        <v>3</v>
      </c>
      <c r="E206" s="14" t="s">
        <v>49</v>
      </c>
      <c r="F206" s="14">
        <f>VLOOKUP(A206,'Point Allocation'!$A$46:$J$55,MATCH(A7,'Point Allocation'!$A$46:$J$46,0),0)</f>
        <v>1.5</v>
      </c>
      <c r="G206" s="521"/>
      <c r="H206" s="381">
        <f>IF(G206&gt;=80%,F206,0)</f>
        <v>0</v>
      </c>
      <c r="R206" s="47"/>
      <c r="S206" s="39"/>
    </row>
    <row r="207" spans="1:19" s="23" customFormat="1" ht="15.6">
      <c r="A207" s="444">
        <v>5</v>
      </c>
      <c r="B207" s="116" t="s">
        <v>211</v>
      </c>
      <c r="C207" s="114"/>
      <c r="D207" s="120"/>
      <c r="E207" s="121"/>
      <c r="F207" s="121"/>
      <c r="G207" s="122"/>
      <c r="H207" s="447"/>
      <c r="R207" s="47"/>
      <c r="S207" s="39"/>
    </row>
    <row r="208" spans="1:19" s="23" customFormat="1">
      <c r="A208" s="387">
        <v>5.0999999999999996</v>
      </c>
      <c r="B208" s="822"/>
      <c r="C208" s="846"/>
      <c r="D208" s="508"/>
      <c r="E208" s="510"/>
      <c r="F208" s="510"/>
      <c r="G208" s="521"/>
      <c r="H208" s="516">
        <f>IF(G208&gt;=80%,F208,IF(G208&lt;65%,0,E208))</f>
        <v>0</v>
      </c>
      <c r="R208" s="47"/>
      <c r="S208" s="39"/>
    </row>
    <row r="209" spans="1:19" s="23" customFormat="1">
      <c r="A209" s="387">
        <v>5.2</v>
      </c>
      <c r="B209" s="822"/>
      <c r="C209" s="846"/>
      <c r="D209" s="508"/>
      <c r="E209" s="510"/>
      <c r="F209" s="510"/>
      <c r="G209" s="521"/>
      <c r="H209" s="516">
        <f>IF(G209&gt;=80%,F209,IF(G209&lt;65%,0,E209))</f>
        <v>0</v>
      </c>
      <c r="R209" s="47"/>
      <c r="S209" s="39"/>
    </row>
    <row r="210" spans="1:19" s="23" customFormat="1">
      <c r="A210" s="387">
        <v>5.3</v>
      </c>
      <c r="B210" s="822"/>
      <c r="C210" s="846"/>
      <c r="D210" s="508"/>
      <c r="E210" s="510"/>
      <c r="F210" s="510"/>
      <c r="G210" s="521"/>
      <c r="H210" s="516">
        <f>IF(G210&gt;=80%,F210,IF(G210&lt;65%,0,E210))</f>
        <v>0</v>
      </c>
      <c r="R210" s="47"/>
      <c r="S210" s="39"/>
    </row>
    <row r="211" spans="1:19" s="23" customFormat="1" ht="15.6">
      <c r="A211" s="388"/>
      <c r="B211" s="326"/>
      <c r="C211" s="326"/>
      <c r="D211" s="314"/>
      <c r="E211" s="314"/>
      <c r="F211" s="314"/>
      <c r="G211" s="312" t="s">
        <v>7</v>
      </c>
      <c r="H211" s="421">
        <f>IFERROR(SUM(H203:H206,H208:H210),0)</f>
        <v>0</v>
      </c>
      <c r="R211" s="47"/>
      <c r="S211" s="39"/>
    </row>
    <row r="212" spans="1:19" s="23" customFormat="1">
      <c r="A212" s="388"/>
      <c r="B212" s="307"/>
      <c r="C212" s="305"/>
      <c r="D212" s="305"/>
      <c r="E212" s="305"/>
      <c r="F212" s="305"/>
      <c r="G212" s="314"/>
      <c r="H212" s="364"/>
      <c r="R212" s="47"/>
      <c r="S212" s="39"/>
    </row>
    <row r="213" spans="1:19" s="23" customFormat="1" ht="15.6">
      <c r="A213" s="993" t="s">
        <v>0</v>
      </c>
      <c r="B213" s="994"/>
      <c r="C213" s="982"/>
      <c r="D213" s="893" t="s">
        <v>4</v>
      </c>
      <c r="E213" s="900" t="s">
        <v>1</v>
      </c>
      <c r="F213" s="900"/>
      <c r="G213" s="893" t="s">
        <v>21</v>
      </c>
      <c r="H213" s="886" t="s">
        <v>62</v>
      </c>
      <c r="R213" s="47"/>
      <c r="S213" s="39"/>
    </row>
    <row r="214" spans="1:19" s="23" customFormat="1" ht="31.2">
      <c r="A214" s="1007"/>
      <c r="B214" s="1008"/>
      <c r="C214" s="983"/>
      <c r="D214" s="900"/>
      <c r="E214" s="513" t="s">
        <v>64</v>
      </c>
      <c r="F214" s="513" t="s">
        <v>65</v>
      </c>
      <c r="G214" s="893"/>
      <c r="H214" s="886"/>
      <c r="R214" s="47"/>
      <c r="S214" s="39"/>
    </row>
    <row r="215" spans="1:19" s="23" customFormat="1" ht="15.6">
      <c r="A215" s="430" t="s">
        <v>271</v>
      </c>
      <c r="B215" s="103" t="s">
        <v>232</v>
      </c>
      <c r="C215" s="123"/>
      <c r="D215" s="124"/>
      <c r="E215" s="124"/>
      <c r="F215" s="125"/>
      <c r="G215" s="126"/>
      <c r="H215" s="448"/>
      <c r="R215" s="47"/>
      <c r="S215" s="39"/>
    </row>
    <row r="216" spans="1:19" s="23" customFormat="1" ht="15.6">
      <c r="A216" s="367" t="s">
        <v>197</v>
      </c>
      <c r="B216" s="843" t="s">
        <v>272</v>
      </c>
      <c r="C216" s="844"/>
      <c r="D216" s="92" t="s">
        <v>2</v>
      </c>
      <c r="E216" s="92">
        <v>1</v>
      </c>
      <c r="F216" s="92">
        <v>2</v>
      </c>
      <c r="G216" s="61"/>
      <c r="H216" s="413">
        <f>IF(G216&gt;=80%,F216,IF(G216&lt;65%,0,E216))</f>
        <v>0</v>
      </c>
      <c r="K216" s="129"/>
      <c r="R216" s="47"/>
      <c r="S216" s="39"/>
    </row>
    <row r="217" spans="1:19" s="23" customFormat="1" ht="31.5" customHeight="1">
      <c r="A217" s="449" t="s">
        <v>198</v>
      </c>
      <c r="B217" s="960" t="s">
        <v>273</v>
      </c>
      <c r="C217" s="962"/>
      <c r="D217" s="92" t="s">
        <v>50</v>
      </c>
      <c r="E217" s="92">
        <v>0.5</v>
      </c>
      <c r="F217" s="92">
        <v>1</v>
      </c>
      <c r="G217" s="61"/>
      <c r="H217" s="413">
        <f>IF(G217&gt;=80%,F217,IF(G217&lt;65%,0,E217))</f>
        <v>0</v>
      </c>
      <c r="R217" s="47"/>
      <c r="S217" s="39"/>
    </row>
    <row r="218" spans="1:19" s="23" customFormat="1" ht="15.6">
      <c r="A218" s="388"/>
      <c r="B218" s="307"/>
      <c r="C218" s="305"/>
      <c r="D218" s="305"/>
      <c r="E218" s="305"/>
      <c r="F218" s="308"/>
      <c r="G218" s="312" t="s">
        <v>108</v>
      </c>
      <c r="H218" s="450">
        <f>IFERROR(SUM(H216:H217),0)</f>
        <v>0</v>
      </c>
      <c r="R218" s="47"/>
      <c r="S218" s="39"/>
    </row>
    <row r="219" spans="1:19" s="23" customFormat="1">
      <c r="A219" s="388"/>
      <c r="B219" s="307"/>
      <c r="C219" s="305"/>
      <c r="D219" s="305"/>
      <c r="E219" s="305"/>
      <c r="F219" s="305"/>
      <c r="G219" s="314"/>
      <c r="H219" s="364"/>
      <c r="R219" s="47"/>
      <c r="S219" s="39"/>
    </row>
    <row r="220" spans="1:19" s="23" customFormat="1" ht="15.6">
      <c r="A220" s="388"/>
      <c r="B220" s="307"/>
      <c r="C220" s="305"/>
      <c r="D220" s="305"/>
      <c r="E220" s="305"/>
      <c r="F220" s="305"/>
      <c r="G220" s="312" t="s">
        <v>109</v>
      </c>
      <c r="H220" s="450">
        <f>IFERROR(MIN(SUM(H197+H211+H218),G185),0)</f>
        <v>0</v>
      </c>
      <c r="R220" s="47"/>
      <c r="S220" s="39"/>
    </row>
    <row r="221" spans="1:19" s="23" customFormat="1" ht="16.2" thickBot="1">
      <c r="A221" s="467"/>
      <c r="B221" s="468"/>
      <c r="C221" s="469"/>
      <c r="D221" s="469"/>
      <c r="E221" s="469"/>
      <c r="F221" s="469"/>
      <c r="G221" s="472"/>
      <c r="H221" s="471"/>
      <c r="R221" s="47"/>
      <c r="S221" s="39"/>
    </row>
    <row r="222" spans="1:19" s="23" customFormat="1" ht="15.6">
      <c r="A222" s="599" t="s">
        <v>135</v>
      </c>
      <c r="B222" s="600"/>
      <c r="C222" s="600"/>
      <c r="D222" s="600"/>
      <c r="E222" s="600"/>
      <c r="F222" s="601" t="s">
        <v>42</v>
      </c>
      <c r="G222" s="602">
        <v>20</v>
      </c>
      <c r="H222" s="603" t="s">
        <v>41</v>
      </c>
      <c r="R222" s="47"/>
      <c r="S222" s="39"/>
    </row>
    <row r="223" spans="1:19" s="23" customFormat="1" ht="15.6">
      <c r="A223" s="388"/>
      <c r="B223" s="329"/>
      <c r="C223" s="305"/>
      <c r="D223" s="305"/>
      <c r="E223" s="305"/>
      <c r="F223" s="305"/>
      <c r="G223" s="314"/>
      <c r="H223" s="364"/>
      <c r="R223" s="47"/>
      <c r="S223" s="39"/>
    </row>
    <row r="224" spans="1:19" s="23" customFormat="1" ht="33" customHeight="1">
      <c r="A224" s="1009" t="s">
        <v>0</v>
      </c>
      <c r="B224" s="1010"/>
      <c r="C224" s="130"/>
      <c r="D224" s="130"/>
      <c r="E224" s="131" t="s">
        <v>4</v>
      </c>
      <c r="F224" s="131" t="s">
        <v>69</v>
      </c>
      <c r="G224" s="132" t="s">
        <v>21</v>
      </c>
      <c r="H224" s="451" t="s">
        <v>62</v>
      </c>
      <c r="R224" s="47"/>
      <c r="S224" s="39"/>
    </row>
    <row r="225" spans="1:19" s="23" customFormat="1" ht="15.6">
      <c r="A225" s="430" t="s">
        <v>274</v>
      </c>
      <c r="B225" s="103" t="s">
        <v>275</v>
      </c>
      <c r="C225" s="104"/>
      <c r="D225" s="104"/>
      <c r="E225" s="104"/>
      <c r="F225" s="52"/>
      <c r="G225" s="133"/>
      <c r="H225" s="452"/>
      <c r="J225" s="128"/>
      <c r="R225" s="47"/>
      <c r="S225" s="39"/>
    </row>
    <row r="226" spans="1:19" s="23" customFormat="1" ht="15.6">
      <c r="A226" s="387">
        <v>1.1000000000000001</v>
      </c>
      <c r="B226" s="834" t="s">
        <v>121</v>
      </c>
      <c r="C226" s="835"/>
      <c r="D226" s="836"/>
      <c r="E226" s="161"/>
      <c r="F226" s="134"/>
      <c r="G226" s="135"/>
      <c r="H226" s="417">
        <f t="shared" ref="H226:H231" si="4">F226*G226</f>
        <v>0</v>
      </c>
      <c r="R226" s="47"/>
      <c r="S226" s="39"/>
    </row>
    <row r="227" spans="1:19" s="23" customFormat="1" ht="15.6">
      <c r="A227" s="382">
        <v>1.2</v>
      </c>
      <c r="B227" s="1004" t="s">
        <v>122</v>
      </c>
      <c r="C227" s="1005"/>
      <c r="D227" s="1006"/>
      <c r="E227" s="161"/>
      <c r="F227" s="134"/>
      <c r="G227" s="135"/>
      <c r="H227" s="417">
        <f t="shared" si="4"/>
        <v>0</v>
      </c>
      <c r="R227" s="47"/>
      <c r="S227" s="39"/>
    </row>
    <row r="228" spans="1:19" s="23" customFormat="1" ht="15.6">
      <c r="A228" s="387">
        <v>1.3</v>
      </c>
      <c r="B228" s="834" t="s">
        <v>113</v>
      </c>
      <c r="C228" s="835"/>
      <c r="D228" s="836"/>
      <c r="E228" s="161"/>
      <c r="F228" s="134"/>
      <c r="G228" s="135"/>
      <c r="H228" s="417">
        <f t="shared" si="4"/>
        <v>0</v>
      </c>
      <c r="R228" s="47"/>
      <c r="S228" s="39"/>
    </row>
    <row r="229" spans="1:19" s="23" customFormat="1" ht="15.6">
      <c r="A229" s="387">
        <v>1.4</v>
      </c>
      <c r="B229" s="834" t="s">
        <v>303</v>
      </c>
      <c r="C229" s="835"/>
      <c r="D229" s="836"/>
      <c r="E229" s="161"/>
      <c r="F229" s="134"/>
      <c r="G229" s="135"/>
      <c r="H229" s="417">
        <f t="shared" si="4"/>
        <v>0</v>
      </c>
      <c r="R229" s="47"/>
      <c r="S229" s="39"/>
    </row>
    <row r="230" spans="1:19" s="23" customFormat="1" ht="15.6">
      <c r="A230" s="387">
        <v>1.5</v>
      </c>
      <c r="B230" s="834"/>
      <c r="C230" s="835"/>
      <c r="D230" s="836"/>
      <c r="E230" s="161"/>
      <c r="F230" s="134"/>
      <c r="G230" s="135"/>
      <c r="H230" s="417">
        <f t="shared" si="4"/>
        <v>0</v>
      </c>
      <c r="R230" s="47"/>
      <c r="S230" s="39"/>
    </row>
    <row r="231" spans="1:19" s="23" customFormat="1" ht="15.6">
      <c r="A231" s="387">
        <v>1.6</v>
      </c>
      <c r="B231" s="834"/>
      <c r="C231" s="835"/>
      <c r="D231" s="836"/>
      <c r="E231" s="105"/>
      <c r="F231" s="136"/>
      <c r="G231" s="61"/>
      <c r="H231" s="417">
        <f t="shared" si="4"/>
        <v>0</v>
      </c>
      <c r="R231" s="47"/>
      <c r="S231" s="39"/>
    </row>
    <row r="232" spans="1:19" s="23" customFormat="1" ht="15.6">
      <c r="A232" s="430" t="s">
        <v>277</v>
      </c>
      <c r="B232" s="103" t="s">
        <v>276</v>
      </c>
      <c r="C232" s="104"/>
      <c r="D232" s="104"/>
      <c r="E232" s="104"/>
      <c r="F232" s="52"/>
      <c r="G232" s="133"/>
      <c r="H232" s="452"/>
      <c r="R232" s="47"/>
      <c r="S232" s="39"/>
    </row>
    <row r="233" spans="1:19" s="23" customFormat="1">
      <c r="A233" s="387">
        <v>2.1</v>
      </c>
      <c r="B233" s="1001" t="s">
        <v>136</v>
      </c>
      <c r="C233" s="1002"/>
      <c r="D233" s="1003"/>
      <c r="E233" s="151" t="s">
        <v>407</v>
      </c>
      <c r="F233" s="505">
        <v>2</v>
      </c>
      <c r="G233" s="506"/>
      <c r="H233" s="417">
        <f>IFERROR(VLOOKUP(E233,K234:L237,2,FALSE),0)</f>
        <v>0</v>
      </c>
      <c r="K233" s="23" t="s">
        <v>407</v>
      </c>
      <c r="L233" s="23">
        <v>0</v>
      </c>
      <c r="R233" s="47"/>
      <c r="S233" s="39"/>
    </row>
    <row r="234" spans="1:19" s="23" customFormat="1" ht="15.6">
      <c r="A234" s="388"/>
      <c r="B234" s="304"/>
      <c r="C234" s="305"/>
      <c r="D234" s="305"/>
      <c r="E234" s="305"/>
      <c r="F234" s="305"/>
      <c r="G234" s="312" t="s">
        <v>137</v>
      </c>
      <c r="H234" s="453">
        <f>IFERROR(MIN(SUM(H226:H233),G222),0)</f>
        <v>0</v>
      </c>
      <c r="K234" s="23" t="s">
        <v>403</v>
      </c>
      <c r="L234" s="23">
        <v>2</v>
      </c>
      <c r="R234" s="39"/>
      <c r="S234" s="39"/>
    </row>
    <row r="235" spans="1:19" s="23" customFormat="1">
      <c r="A235" s="388"/>
      <c r="B235" s="307"/>
      <c r="C235" s="305"/>
      <c r="D235" s="305"/>
      <c r="E235" s="305"/>
      <c r="F235" s="305"/>
      <c r="G235" s="314"/>
      <c r="H235" s="364"/>
      <c r="K235" s="23" t="s">
        <v>404</v>
      </c>
      <c r="L235" s="23">
        <v>2</v>
      </c>
      <c r="R235" s="39"/>
      <c r="S235" s="39"/>
    </row>
    <row r="236" spans="1:19" s="23" customFormat="1" ht="15.6">
      <c r="A236" s="388"/>
      <c r="B236" s="307"/>
      <c r="C236" s="305"/>
      <c r="D236" s="305"/>
      <c r="E236" s="305"/>
      <c r="F236" s="305"/>
      <c r="G236" s="312" t="s">
        <v>68</v>
      </c>
      <c r="H236" s="421">
        <f>IFERROR(H84+H183+H220+H234,0)</f>
        <v>0</v>
      </c>
      <c r="K236" s="23" t="s">
        <v>405</v>
      </c>
      <c r="L236" s="23">
        <v>2</v>
      </c>
      <c r="R236" s="39"/>
      <c r="S236" s="39"/>
    </row>
    <row r="237" spans="1:19" s="23" customFormat="1">
      <c r="A237" s="388"/>
      <c r="B237" s="307"/>
      <c r="C237" s="305"/>
      <c r="D237" s="305"/>
      <c r="E237" s="305"/>
      <c r="F237" s="305"/>
      <c r="G237" s="314"/>
      <c r="H237" s="364"/>
      <c r="K237" s="23" t="s">
        <v>406</v>
      </c>
      <c r="L237" s="23">
        <v>2</v>
      </c>
      <c r="R237" s="47"/>
      <c r="S237" s="39"/>
    </row>
    <row r="238" spans="1:19" s="23" customFormat="1" ht="15.75" customHeight="1">
      <c r="A238" s="388"/>
      <c r="B238" s="327" t="s">
        <v>36</v>
      </c>
      <c r="C238" s="314"/>
      <c r="D238" s="1013" t="s">
        <v>412</v>
      </c>
      <c r="E238" s="1013"/>
      <c r="F238" s="1013"/>
      <c r="G238" s="314"/>
      <c r="H238" s="454"/>
      <c r="R238" s="47"/>
      <c r="S238" s="39"/>
    </row>
    <row r="239" spans="1:19" s="23" customFormat="1" ht="15.6">
      <c r="A239" s="388"/>
      <c r="B239" s="328"/>
      <c r="C239" s="314"/>
      <c r="D239" s="1013"/>
      <c r="E239" s="1013"/>
      <c r="F239" s="1013"/>
      <c r="G239" s="314"/>
      <c r="H239" s="454"/>
      <c r="R239" s="47"/>
      <c r="S239" s="39"/>
    </row>
    <row r="240" spans="1:19" s="23" customFormat="1" ht="15.6">
      <c r="A240" s="455" t="s">
        <v>278</v>
      </c>
      <c r="B240" s="328" t="s">
        <v>98</v>
      </c>
      <c r="C240" s="344">
        <f>IFERROR(SUM(G29+G32+G34+G35+G44+G47),0)</f>
        <v>0</v>
      </c>
      <c r="D240" s="314" t="s">
        <v>282</v>
      </c>
      <c r="E240" s="135"/>
      <c r="F240" s="314" t="s">
        <v>283</v>
      </c>
      <c r="G240" s="138">
        <f>MIN(IFERROR(SUM(C240+E240),0),100%)</f>
        <v>0</v>
      </c>
      <c r="H240" s="364"/>
      <c r="M240" s="47"/>
      <c r="N240" s="39"/>
    </row>
    <row r="241" spans="1:19" s="23" customFormat="1" ht="15.6">
      <c r="A241" s="455" t="s">
        <v>279</v>
      </c>
      <c r="B241" s="328" t="s">
        <v>99</v>
      </c>
      <c r="C241" s="344">
        <f>IFERROR(SUM(F19+G91+G93+G95+G98+G101+G102+G103+G104+G105),0)</f>
        <v>0</v>
      </c>
      <c r="D241" s="314" t="s">
        <v>282</v>
      </c>
      <c r="E241" s="135"/>
      <c r="F241" s="314" t="s">
        <v>283</v>
      </c>
      <c r="G241" s="138">
        <f t="shared" ref="G241:G242" si="5">MIN(IFERROR(SUM(C241+E241),0),100%)</f>
        <v>0</v>
      </c>
      <c r="H241" s="364"/>
      <c r="M241" s="47"/>
      <c r="N241" s="39"/>
    </row>
    <row r="242" spans="1:19" s="23" customFormat="1" ht="15.6">
      <c r="A242" s="455" t="s">
        <v>280</v>
      </c>
      <c r="B242" s="328" t="s">
        <v>100</v>
      </c>
      <c r="C242" s="344">
        <f>IFERROR(G197,0)</f>
        <v>0</v>
      </c>
      <c r="D242" s="314" t="s">
        <v>282</v>
      </c>
      <c r="E242" s="135"/>
      <c r="F242" s="288" t="s">
        <v>283</v>
      </c>
      <c r="G242" s="138">
        <f t="shared" si="5"/>
        <v>0</v>
      </c>
      <c r="H242" s="278"/>
      <c r="I242" s="3"/>
      <c r="J242" s="3"/>
      <c r="K242" s="3"/>
      <c r="L242" s="3"/>
      <c r="M242" s="47"/>
      <c r="N242" s="39"/>
    </row>
    <row r="243" spans="1:19" s="23" customFormat="1" ht="15.6" thickBot="1">
      <c r="A243" s="467"/>
      <c r="B243" s="468"/>
      <c r="C243" s="469"/>
      <c r="D243" s="469"/>
      <c r="E243" s="469"/>
      <c r="F243" s="469"/>
      <c r="G243" s="604"/>
      <c r="H243" s="605"/>
      <c r="K243" s="3"/>
      <c r="L243" s="3"/>
      <c r="M243" s="3"/>
      <c r="N243" s="3"/>
      <c r="O243" s="3"/>
      <c r="P243" s="3"/>
      <c r="Q243" s="3"/>
      <c r="R243" s="47"/>
      <c r="S243" s="39"/>
    </row>
    <row r="244" spans="1:19" s="23" customFormat="1">
      <c r="A244" s="168"/>
      <c r="B244" s="3"/>
      <c r="C244" s="3"/>
      <c r="D244" s="3"/>
      <c r="E244" s="3"/>
      <c r="F244" s="3"/>
      <c r="G244" s="10"/>
      <c r="H244" s="3"/>
      <c r="K244" s="3"/>
      <c r="L244" s="3"/>
      <c r="M244" s="3"/>
      <c r="N244" s="3"/>
      <c r="O244" s="3"/>
      <c r="P244" s="3"/>
      <c r="Q244" s="3"/>
      <c r="R244" s="47"/>
      <c r="S244" s="39"/>
    </row>
    <row r="245" spans="1:19" s="23" customFormat="1">
      <c r="A245" s="168"/>
      <c r="B245" s="3"/>
      <c r="C245" s="3"/>
      <c r="D245" s="3"/>
      <c r="E245" s="3"/>
      <c r="F245" s="3"/>
      <c r="G245" s="10"/>
      <c r="H245" s="3"/>
      <c r="K245" s="3"/>
      <c r="L245" s="3"/>
      <c r="M245" s="3"/>
      <c r="N245" s="3"/>
      <c r="O245" s="3"/>
      <c r="P245" s="3"/>
      <c r="Q245" s="3"/>
      <c r="R245" s="47"/>
      <c r="S245" s="39"/>
    </row>
    <row r="246" spans="1:19" s="23" customFormat="1">
      <c r="A246" s="168"/>
      <c r="B246" s="3"/>
      <c r="C246" s="3"/>
      <c r="D246" s="3"/>
      <c r="E246" s="3"/>
      <c r="F246" s="3"/>
      <c r="G246" s="10"/>
      <c r="H246" s="3"/>
      <c r="K246" s="3"/>
      <c r="L246" s="3"/>
      <c r="M246" s="3"/>
      <c r="N246" s="3"/>
      <c r="O246" s="3"/>
      <c r="P246" s="3"/>
      <c r="Q246" s="3"/>
      <c r="R246" s="47"/>
      <c r="S246" s="39"/>
    </row>
    <row r="247" spans="1:19" s="23" customFormat="1">
      <c r="A247" s="168"/>
      <c r="B247" s="3"/>
      <c r="C247" s="3"/>
      <c r="D247" s="3"/>
      <c r="E247" s="3"/>
      <c r="F247" s="3"/>
      <c r="G247" s="10"/>
      <c r="H247" s="3"/>
      <c r="K247" s="3"/>
      <c r="L247" s="3"/>
      <c r="M247" s="3"/>
      <c r="N247" s="3"/>
      <c r="O247" s="3"/>
      <c r="P247" s="3"/>
      <c r="Q247" s="3"/>
      <c r="R247" s="39"/>
      <c r="S247" s="39"/>
    </row>
    <row r="248" spans="1:19" s="23" customFormat="1">
      <c r="A248" s="168"/>
      <c r="B248" s="3"/>
      <c r="C248" s="3"/>
      <c r="D248" s="3"/>
      <c r="E248" s="3"/>
      <c r="F248" s="3"/>
      <c r="G248" s="10"/>
      <c r="H248" s="3"/>
      <c r="K248" s="3"/>
      <c r="L248" s="3"/>
      <c r="M248" s="3"/>
      <c r="N248" s="3"/>
      <c r="O248" s="3"/>
      <c r="P248" s="3"/>
      <c r="Q248" s="3"/>
      <c r="R248" s="39"/>
      <c r="S248" s="39"/>
    </row>
    <row r="249" spans="1:19" s="23" customFormat="1">
      <c r="A249" s="168"/>
      <c r="B249" s="3"/>
      <c r="C249" s="3"/>
      <c r="D249" s="3"/>
      <c r="E249" s="3"/>
      <c r="F249" s="3"/>
      <c r="G249" s="10"/>
      <c r="H249" s="3"/>
      <c r="K249" s="3"/>
      <c r="L249" s="3"/>
      <c r="M249" s="3"/>
      <c r="N249" s="3"/>
      <c r="O249" s="3"/>
      <c r="P249" s="3"/>
      <c r="Q249" s="3"/>
      <c r="R249" s="39"/>
      <c r="S249" s="39"/>
    </row>
    <row r="250" spans="1:19" s="23" customFormat="1">
      <c r="A250" s="168"/>
      <c r="B250" s="3"/>
      <c r="C250" s="3"/>
      <c r="D250" s="3"/>
      <c r="E250" s="3"/>
      <c r="F250" s="3"/>
      <c r="G250" s="10"/>
      <c r="H250" s="3"/>
      <c r="K250" s="3"/>
      <c r="L250" s="3"/>
      <c r="M250" s="3"/>
      <c r="N250" s="3"/>
      <c r="O250" s="3"/>
      <c r="P250" s="3"/>
      <c r="Q250" s="3"/>
      <c r="R250" s="39"/>
      <c r="S250" s="39"/>
    </row>
  </sheetData>
  <sheetProtection algorithmName="SHA-512" hashValue="pa5ybBamegl27ajhvQFxgp3kJHfDRPb3d4CL3ApnYIAzXoIiuxyij7+q3NyIyfgmJONwe2pfT5CacHTq/eDYFQ==" saltValue="OvRNwPMSRpbqQnnH6GLDHQ==" spinCount="100000" sheet="1" selectLockedCells="1"/>
  <mergeCells count="228">
    <mergeCell ref="B233:D233"/>
    <mergeCell ref="D238:F239"/>
    <mergeCell ref="B178:C178"/>
    <mergeCell ref="E180:F180"/>
    <mergeCell ref="A187:B187"/>
    <mergeCell ref="B190:C190"/>
    <mergeCell ref="B192:C192"/>
    <mergeCell ref="B194:C194"/>
    <mergeCell ref="A199:B200"/>
    <mergeCell ref="C199:C200"/>
    <mergeCell ref="D199:D200"/>
    <mergeCell ref="E199:F199"/>
    <mergeCell ref="B195:C195"/>
    <mergeCell ref="B196:C196"/>
    <mergeCell ref="B179:C179"/>
    <mergeCell ref="B180:C180"/>
    <mergeCell ref="A213:B214"/>
    <mergeCell ref="C213:C214"/>
    <mergeCell ref="D213:D214"/>
    <mergeCell ref="E213:F213"/>
    <mergeCell ref="B226:D226"/>
    <mergeCell ref="A167:A168"/>
    <mergeCell ref="D167:D168"/>
    <mergeCell ref="E167:E168"/>
    <mergeCell ref="F167:F168"/>
    <mergeCell ref="G167:G168"/>
    <mergeCell ref="H167:H168"/>
    <mergeCell ref="B170:C170"/>
    <mergeCell ref="A175:B176"/>
    <mergeCell ref="C175:C176"/>
    <mergeCell ref="D175:D176"/>
    <mergeCell ref="E175:F175"/>
    <mergeCell ref="G175:G176"/>
    <mergeCell ref="H175:H176"/>
    <mergeCell ref="B167:C167"/>
    <mergeCell ref="A158:A159"/>
    <mergeCell ref="B158:C159"/>
    <mergeCell ref="B162:C162"/>
    <mergeCell ref="A165:A166"/>
    <mergeCell ref="B165:C165"/>
    <mergeCell ref="D165:D166"/>
    <mergeCell ref="E165:E166"/>
    <mergeCell ref="F165:F166"/>
    <mergeCell ref="G165:G166"/>
    <mergeCell ref="B163:C163"/>
    <mergeCell ref="B160:C160"/>
    <mergeCell ref="B166:C166"/>
    <mergeCell ref="B129:C129"/>
    <mergeCell ref="B133:C133"/>
    <mergeCell ref="A140:B140"/>
    <mergeCell ref="F140:G140"/>
    <mergeCell ref="D142:D143"/>
    <mergeCell ref="E142:E143"/>
    <mergeCell ref="F142:G142"/>
    <mergeCell ref="A146:B147"/>
    <mergeCell ref="C146:C147"/>
    <mergeCell ref="D146:D147"/>
    <mergeCell ref="E146:F146"/>
    <mergeCell ref="G146:G147"/>
    <mergeCell ref="B130:C130"/>
    <mergeCell ref="B137:C137"/>
    <mergeCell ref="F143:G143"/>
    <mergeCell ref="B134:C134"/>
    <mergeCell ref="B135:C135"/>
    <mergeCell ref="B136:C136"/>
    <mergeCell ref="A126:A127"/>
    <mergeCell ref="B126:C126"/>
    <mergeCell ref="D126:D127"/>
    <mergeCell ref="E126:E127"/>
    <mergeCell ref="F126:F127"/>
    <mergeCell ref="G126:G127"/>
    <mergeCell ref="H126:H127"/>
    <mergeCell ref="B127:C127"/>
    <mergeCell ref="A122:A123"/>
    <mergeCell ref="B124:C124"/>
    <mergeCell ref="B101:D101"/>
    <mergeCell ref="R101:R102"/>
    <mergeCell ref="B108:D108"/>
    <mergeCell ref="B122:C122"/>
    <mergeCell ref="D122:D123"/>
    <mergeCell ref="E122:E123"/>
    <mergeCell ref="F122:F123"/>
    <mergeCell ref="G122:G123"/>
    <mergeCell ref="H122:H123"/>
    <mergeCell ref="B105:D105"/>
    <mergeCell ref="B110:D110"/>
    <mergeCell ref="B114:D114"/>
    <mergeCell ref="B102:D102"/>
    <mergeCell ref="B123:C123"/>
    <mergeCell ref="B103:D103"/>
    <mergeCell ref="B104:D104"/>
    <mergeCell ref="B113:D113"/>
    <mergeCell ref="B109:D109"/>
    <mergeCell ref="B112:D112"/>
    <mergeCell ref="B120:C120"/>
    <mergeCell ref="E58:F58"/>
    <mergeCell ref="G58:G59"/>
    <mergeCell ref="H58:H59"/>
    <mergeCell ref="B64:C64"/>
    <mergeCell ref="D66:D69"/>
    <mergeCell ref="B74:C74"/>
    <mergeCell ref="B94:D94"/>
    <mergeCell ref="B95:D95"/>
    <mergeCell ref="B65:C65"/>
    <mergeCell ref="E71:F71"/>
    <mergeCell ref="B75:C75"/>
    <mergeCell ref="B80:C80"/>
    <mergeCell ref="B70:C70"/>
    <mergeCell ref="B71:C71"/>
    <mergeCell ref="B73:C73"/>
    <mergeCell ref="B77:C77"/>
    <mergeCell ref="B79:C79"/>
    <mergeCell ref="B91:D91"/>
    <mergeCell ref="B93:D93"/>
    <mergeCell ref="E93:E94"/>
    <mergeCell ref="B81:C81"/>
    <mergeCell ref="H29:H30"/>
    <mergeCell ref="B30:D30"/>
    <mergeCell ref="B32:D32"/>
    <mergeCell ref="B34:D34"/>
    <mergeCell ref="A35:A36"/>
    <mergeCell ref="B35:D36"/>
    <mergeCell ref="E35:E36"/>
    <mergeCell ref="H35:H36"/>
    <mergeCell ref="E37:E42"/>
    <mergeCell ref="H37:H42"/>
    <mergeCell ref="B42:D42"/>
    <mergeCell ref="B41:D41"/>
    <mergeCell ref="B38:D38"/>
    <mergeCell ref="B46:D46"/>
    <mergeCell ref="B54:D54"/>
    <mergeCell ref="B44:D44"/>
    <mergeCell ref="B45:D45"/>
    <mergeCell ref="B53:D53"/>
    <mergeCell ref="B39:D39"/>
    <mergeCell ref="B37:D37"/>
    <mergeCell ref="B40:D40"/>
    <mergeCell ref="B69:C69"/>
    <mergeCell ref="B61:C61"/>
    <mergeCell ref="B67:C67"/>
    <mergeCell ref="B62:C62"/>
    <mergeCell ref="B66:C66"/>
    <mergeCell ref="B68:C68"/>
    <mergeCell ref="B63:C63"/>
    <mergeCell ref="B55:D55"/>
    <mergeCell ref="A58:B59"/>
    <mergeCell ref="D58:D59"/>
    <mergeCell ref="B47:D47"/>
    <mergeCell ref="B51:D51"/>
    <mergeCell ref="B50:D50"/>
    <mergeCell ref="A4:B4"/>
    <mergeCell ref="A7:B7"/>
    <mergeCell ref="D7:G7"/>
    <mergeCell ref="B29:D29"/>
    <mergeCell ref="B20:C20"/>
    <mergeCell ref="B21:C21"/>
    <mergeCell ref="B22:C22"/>
    <mergeCell ref="D11:D12"/>
    <mergeCell ref="E11:E12"/>
    <mergeCell ref="F11:F12"/>
    <mergeCell ref="B14:C14"/>
    <mergeCell ref="B15:C15"/>
    <mergeCell ref="A29:A30"/>
    <mergeCell ref="E29:E30"/>
    <mergeCell ref="F29:F30"/>
    <mergeCell ref="G29:G30"/>
    <mergeCell ref="A11:B12"/>
    <mergeCell ref="B17:C17"/>
    <mergeCell ref="B19:C19"/>
    <mergeCell ref="B16:C16"/>
    <mergeCell ref="B96:D96"/>
    <mergeCell ref="B99:D99"/>
    <mergeCell ref="F93:F94"/>
    <mergeCell ref="G93:G94"/>
    <mergeCell ref="H93:H94"/>
    <mergeCell ref="A95:A96"/>
    <mergeCell ref="E95:E96"/>
    <mergeCell ref="F95:F96"/>
    <mergeCell ref="G95:G96"/>
    <mergeCell ref="H95:H96"/>
    <mergeCell ref="A93:A94"/>
    <mergeCell ref="A98:A99"/>
    <mergeCell ref="B98:D98"/>
    <mergeCell ref="E98:E99"/>
    <mergeCell ref="F98:F99"/>
    <mergeCell ref="G98:G99"/>
    <mergeCell ref="H98:H99"/>
    <mergeCell ref="B151:C151"/>
    <mergeCell ref="E153:F153"/>
    <mergeCell ref="E154:F154"/>
    <mergeCell ref="H146:H147"/>
    <mergeCell ref="B150:C150"/>
    <mergeCell ref="A152:A153"/>
    <mergeCell ref="B152:C153"/>
    <mergeCell ref="E152:F152"/>
    <mergeCell ref="G152:G153"/>
    <mergeCell ref="H152:H153"/>
    <mergeCell ref="A154:A157"/>
    <mergeCell ref="B154:C157"/>
    <mergeCell ref="G154:G157"/>
    <mergeCell ref="E156:F156"/>
    <mergeCell ref="E157:F157"/>
    <mergeCell ref="E155:F155"/>
    <mergeCell ref="H154:H157"/>
    <mergeCell ref="G213:G214"/>
    <mergeCell ref="H213:H214"/>
    <mergeCell ref="B217:C217"/>
    <mergeCell ref="B228:D228"/>
    <mergeCell ref="B230:D230"/>
    <mergeCell ref="B231:D231"/>
    <mergeCell ref="B229:D229"/>
    <mergeCell ref="I154:I158"/>
    <mergeCell ref="B171:C171"/>
    <mergeCell ref="B172:C172"/>
    <mergeCell ref="B168:C168"/>
    <mergeCell ref="B209:C209"/>
    <mergeCell ref="B210:C210"/>
    <mergeCell ref="B205:C205"/>
    <mergeCell ref="B206:C206"/>
    <mergeCell ref="B204:C204"/>
    <mergeCell ref="H199:H200"/>
    <mergeCell ref="B203:C203"/>
    <mergeCell ref="B208:C208"/>
    <mergeCell ref="G199:G200"/>
    <mergeCell ref="H165:H166"/>
    <mergeCell ref="B216:C216"/>
    <mergeCell ref="A224:B224"/>
    <mergeCell ref="B227:D227"/>
  </mergeCells>
  <dataValidations count="3">
    <dataValidation type="list" allowBlank="1" showInputMessage="1" showErrorMessage="1" sqref="A7" xr:uid="{600B344F-E934-450F-9C2B-CEB447A8FE70}">
      <formula1>$K$1:$K$7</formula1>
    </dataValidation>
    <dataValidation type="list" allowBlank="1" showInputMessage="1" showErrorMessage="1" sqref="E233" xr:uid="{A753E2AB-1571-4D6C-8C7D-2A8899C0524E}">
      <formula1>$K$233:$K$237</formula1>
    </dataValidation>
    <dataValidation type="list" allowBlank="1" showInputMessage="1" showErrorMessage="1" sqref="F143:G143" xr:uid="{71DB4995-B790-46AB-9E20-F464CF536004}">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Manpower allocation</vt:lpstr>
      <vt:lpstr>Point Allocation</vt:lpstr>
      <vt:lpstr>Min B-Score</vt:lpstr>
      <vt:lpstr>Explanatory Notes</vt:lpstr>
      <vt:lpstr>Summary</vt:lpstr>
      <vt:lpstr>Block 1</vt:lpstr>
      <vt:lpstr>Block 2</vt:lpstr>
      <vt:lpstr>Block 3</vt:lpstr>
      <vt:lpstr>Block 4</vt:lpstr>
      <vt:lpstr>Block 5</vt:lpstr>
      <vt:lpstr>Block 6</vt:lpstr>
      <vt:lpstr>Block 7</vt:lpstr>
      <vt:lpstr>Block 8</vt:lpstr>
      <vt:lpstr>Block 9</vt:lpstr>
      <vt:lpstr>Block 10</vt:lpstr>
      <vt:lpstr>Basement Block 1</vt:lpstr>
      <vt:lpstr>Basement Block 2</vt:lpstr>
      <vt:lpstr>Basement Block 3</vt:lpstr>
      <vt:lpstr>Basement Block 4</vt:lpstr>
      <vt:lpstr>Basement Block 5</vt:lpstr>
      <vt:lpstr>'Basement Block 1'!Print_Area</vt:lpstr>
      <vt:lpstr>'Basement Block 2'!Print_Area</vt:lpstr>
      <vt:lpstr>'Basement Block 3'!Print_Area</vt:lpstr>
      <vt:lpstr>'Basement Block 4'!Print_Area</vt:lpstr>
      <vt:lpstr>'Basement Block 5'!Print_Area</vt:lpstr>
      <vt:lpstr>'Block 1'!Print_Area</vt:lpstr>
      <vt:lpstr>'Block 10'!Print_Area</vt:lpstr>
      <vt:lpstr>'Block 2'!Print_Area</vt:lpstr>
      <vt:lpstr>'Block 3'!Print_Area</vt:lpstr>
      <vt:lpstr>'Block 4'!Print_Area</vt:lpstr>
      <vt:lpstr>'Block 5'!Print_Area</vt:lpstr>
      <vt:lpstr>'Block 6'!Print_Area</vt:lpstr>
      <vt:lpstr>'Block 7'!Print_Area</vt:lpstr>
      <vt:lpstr>'Block 8'!Print_Area</vt:lpstr>
      <vt:lpstr>'Block 9'!Print_Area</vt:lpstr>
      <vt:lpstr>'Explanatory Notes'!Print_Area</vt:lpstr>
      <vt:lpstr>'Min B-Score'!Print_Area</vt:lpstr>
      <vt:lpstr>Summary!Print_Area</vt:lpstr>
      <vt:lpstr>'Block 1'!Print_Titles</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WONG_Jia_Min@bca.gov.sg</dc:creator>
  <cp:lastModifiedBy>Jia Min WONG (BCA)</cp:lastModifiedBy>
  <cp:lastPrinted>2022-05-24T07:25:05Z</cp:lastPrinted>
  <dcterms:created xsi:type="dcterms:W3CDTF">2018-03-10T08:58:57Z</dcterms:created>
  <dcterms:modified xsi:type="dcterms:W3CDTF">2023-04-05T15:06:11Z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51e0fc-1c37-41ff-9297-afacea94f5a0_Extended_MSFT_Method">
    <vt:lpwstr>Manual</vt:lpwstr>
  </property>
  <property fmtid="{D5CDD505-2E9C-101B-9397-08002B2CF9AE}" pid="3" name="MSIP_Label_cb51e0fc-1c37-41ff-9297-afacea94f5a0_ActionId">
    <vt:lpwstr>67f273ec-b7e2-4c84-a71e-010aeea1c810</vt:lpwstr>
  </property>
  <property fmtid="{D5CDD505-2E9C-101B-9397-08002B2CF9AE}" pid="4" name="MSIP_Label_cb51e0fc-1c37-41ff-9297-afacea94f5a0_Application">
    <vt:lpwstr>Microsoft Azure Information Protection</vt:lpwstr>
  </property>
  <property fmtid="{D5CDD505-2E9C-101B-9397-08002B2CF9AE}" pid="5" name="MSIP_Label_cb51e0fc-1c37-41ff-9297-afacea94f5a0_Name">
    <vt:lpwstr>RESTRICTED</vt:lpwstr>
  </property>
  <property fmtid="{D5CDD505-2E9C-101B-9397-08002B2CF9AE}" pid="6" name="MSIP_Label_cb51e0fc-1c37-41ff-9297-afacea94f5a0_SetDate">
    <vt:lpwstr>2021-01-14T06:12:10.5632093Z</vt:lpwstr>
  </property>
  <property fmtid="{D5CDD505-2E9C-101B-9397-08002B2CF9AE}" pid="7" name="MSIP_Label_cb51e0fc-1c37-41ff-9297-afacea94f5a0_Owner">
    <vt:lpwstr>TEE_Liang_Song@bca.gov.sg</vt:lpwstr>
  </property>
  <property fmtid="{D5CDD505-2E9C-101B-9397-08002B2CF9AE}" pid="8" name="MSIP_Label_cb51e0fc-1c37-41ff-9297-afacea94f5a0_SiteId">
    <vt:lpwstr>0b11c524-9a1c-4e1b-84cb-6336aefc2243</vt:lpwstr>
  </property>
  <property fmtid="{D5CDD505-2E9C-101B-9397-08002B2CF9AE}" pid="9" name="MSIP_Label_cb51e0fc-1c37-41ff-9297-afacea94f5a0_Enabled">
    <vt:lpwstr>True</vt:lpwstr>
  </property>
  <property fmtid="{D5CDD505-2E9C-101B-9397-08002B2CF9AE}" pid="10" name="MSIP_Label_54803508-8490-4252-b331-d9b72689e942_Enabled">
    <vt:lpwstr>true</vt:lpwstr>
  </property>
  <property fmtid="{D5CDD505-2E9C-101B-9397-08002B2CF9AE}" pid="11" name="MSIP_Label_54803508-8490-4252-b331-d9b72689e942_SetDate">
    <vt:lpwstr>2021-12-28T05:25:28Z</vt:lpwstr>
  </property>
  <property fmtid="{D5CDD505-2E9C-101B-9397-08002B2CF9AE}" pid="12" name="MSIP_Label_54803508-8490-4252-b331-d9b72689e942_Method">
    <vt:lpwstr>Privileged</vt:lpwstr>
  </property>
  <property fmtid="{D5CDD505-2E9C-101B-9397-08002B2CF9AE}" pid="13" name="MSIP_Label_54803508-8490-4252-b331-d9b72689e942_Name">
    <vt:lpwstr>Non Sensitive_0</vt:lpwstr>
  </property>
  <property fmtid="{D5CDD505-2E9C-101B-9397-08002B2CF9AE}" pid="14" name="MSIP_Label_54803508-8490-4252-b331-d9b72689e942_SiteId">
    <vt:lpwstr>0b11c524-9a1c-4e1b-84cb-6336aefc2243</vt:lpwstr>
  </property>
  <property fmtid="{D5CDD505-2E9C-101B-9397-08002B2CF9AE}" pid="15" name="MSIP_Label_54803508-8490-4252-b331-d9b72689e942_ActionId">
    <vt:lpwstr>67f273ec-b7e2-4c84-a71e-010aeea1c810</vt:lpwstr>
  </property>
  <property fmtid="{D5CDD505-2E9C-101B-9397-08002B2CF9AE}" pid="16" name="MSIP_Label_54803508-8490-4252-b331-d9b72689e942_ContentBits">
    <vt:lpwstr>0</vt:lpwstr>
  </property>
</Properties>
</file>